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170" windowHeight="11520"/>
  </bookViews>
  <sheets>
    <sheet name="pos_1" sheetId="1" r:id="rId1"/>
    <sheet name="pos_2" sheetId="3" r:id="rId2"/>
    <sheet name="pos_3" sheetId="4" r:id="rId3"/>
    <sheet name="pos_4" sheetId="5" r:id="rId4"/>
    <sheet name="pos_5" sheetId="6" r:id="rId5"/>
  </sheets>
  <calcPr calcId="145621"/>
</workbook>
</file>

<file path=xl/calcChain.xml><?xml version="1.0" encoding="utf-8"?>
<calcChain xmlns="http://schemas.openxmlformats.org/spreadsheetml/2006/main">
  <c r="AC53" i="1" l="1"/>
  <c r="AC51" i="1"/>
  <c r="AC9" i="6"/>
  <c r="AD17" i="3"/>
  <c r="AD11" i="3"/>
  <c r="AD22" i="4" l="1"/>
  <c r="AC91" i="1"/>
  <c r="B15" i="1" l="1"/>
  <c r="AC74" i="5" l="1"/>
  <c r="AC71" i="5"/>
  <c r="AC70" i="5"/>
  <c r="AC58" i="5"/>
  <c r="AC57" i="5"/>
  <c r="AC44" i="5"/>
  <c r="AC40" i="5"/>
  <c r="AC38" i="5"/>
  <c r="AC37" i="5"/>
  <c r="AC36" i="5"/>
  <c r="AC34" i="5"/>
  <c r="AC21" i="5"/>
  <c r="AC18" i="5"/>
  <c r="AC17" i="5"/>
  <c r="AC8" i="5"/>
  <c r="AC97" i="1"/>
  <c r="AC95" i="1"/>
  <c r="AC77" i="1"/>
  <c r="AC75" i="1"/>
  <c r="AC73" i="1"/>
  <c r="AC68" i="1"/>
  <c r="AC67" i="1"/>
  <c r="AC100" i="1" l="1"/>
  <c r="B18" i="6" l="1"/>
  <c r="B20" i="6" s="1"/>
  <c r="E6" i="6" l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B80" i="5"/>
  <c r="AC61" i="5"/>
  <c r="AC47" i="5"/>
  <c r="AC24" i="5"/>
  <c r="B24" i="5"/>
  <c r="B74" i="5"/>
  <c r="E69" i="5"/>
  <c r="F69" i="5" s="1"/>
  <c r="G69" i="5" s="1"/>
  <c r="H69" i="5" s="1"/>
  <c r="I69" i="5" s="1"/>
  <c r="J69" i="5" s="1"/>
  <c r="K69" i="5" s="1"/>
  <c r="L69" i="5" s="1"/>
  <c r="M69" i="5" s="1"/>
  <c r="N69" i="5" s="1"/>
  <c r="O69" i="5" s="1"/>
  <c r="P69" i="5" s="1"/>
  <c r="Q69" i="5" s="1"/>
  <c r="R69" i="5" s="1"/>
  <c r="S69" i="5" s="1"/>
  <c r="T69" i="5" s="1"/>
  <c r="U69" i="5" s="1"/>
  <c r="V69" i="5" s="1"/>
  <c r="W69" i="5" s="1"/>
  <c r="X69" i="5" s="1"/>
  <c r="Y69" i="5" s="1"/>
  <c r="Z69" i="5" s="1"/>
  <c r="AA69" i="5" s="1"/>
  <c r="AB69" i="5" s="1"/>
  <c r="B61" i="5"/>
  <c r="E55" i="5"/>
  <c r="F55" i="5" s="1"/>
  <c r="G55" i="5" s="1"/>
  <c r="H55" i="5" s="1"/>
  <c r="I55" i="5" s="1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B47" i="5"/>
  <c r="E32" i="5"/>
  <c r="F32" i="5" s="1"/>
  <c r="G32" i="5" s="1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AA32" i="5" s="1"/>
  <c r="AB32" i="5" s="1"/>
  <c r="E6" i="5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B43" i="4"/>
  <c r="E33" i="4"/>
  <c r="F33" i="4" s="1"/>
  <c r="G33" i="4" s="1"/>
  <c r="H33" i="4" s="1"/>
  <c r="I33" i="4" s="1"/>
  <c r="J33" i="4" s="1"/>
  <c r="K33" i="4" s="1"/>
  <c r="L33" i="4" s="1"/>
  <c r="M33" i="4" s="1"/>
  <c r="N33" i="4" s="1"/>
  <c r="O33" i="4" s="1"/>
  <c r="P33" i="4" s="1"/>
  <c r="E6" i="4"/>
  <c r="F6" i="4" s="1"/>
  <c r="G6" i="4" s="1"/>
  <c r="H6" i="4" s="1"/>
  <c r="I6" i="4" s="1"/>
  <c r="J6" i="4" s="1"/>
  <c r="K6" i="4" s="1"/>
  <c r="L6" i="4" s="1"/>
  <c r="M6" i="4" s="1"/>
  <c r="N6" i="4" s="1"/>
  <c r="P6" i="4" s="1"/>
  <c r="Q6" i="4" s="1"/>
  <c r="B25" i="4"/>
  <c r="B20" i="3"/>
  <c r="B22" i="3" s="1"/>
  <c r="E6" i="3"/>
  <c r="F6" i="3" s="1"/>
  <c r="G6" i="3" s="1"/>
  <c r="H6" i="3" s="1"/>
  <c r="I6" i="3" s="1"/>
  <c r="M6" i="3" s="1"/>
  <c r="N6" i="3" s="1"/>
  <c r="O6" i="3" s="1"/>
  <c r="P6" i="3" s="1"/>
  <c r="AC80" i="5" l="1"/>
  <c r="R6" i="4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18" i="4"/>
  <c r="AD21" i="4"/>
  <c r="AD13" i="4"/>
  <c r="AD9" i="4"/>
  <c r="Q33" i="4"/>
  <c r="R33" i="4" s="1"/>
  <c r="S33" i="4" s="1"/>
  <c r="T33" i="4" s="1"/>
  <c r="U33" i="4" s="1"/>
  <c r="V33" i="4" s="1"/>
  <c r="W33" i="4" s="1"/>
  <c r="X33" i="4" s="1"/>
  <c r="Y33" i="4" s="1"/>
  <c r="Z33" i="4" s="1"/>
  <c r="AA33" i="4" s="1"/>
  <c r="AB33" i="4" s="1"/>
  <c r="AC40" i="4"/>
  <c r="Q6" i="6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15" i="6"/>
  <c r="Q6" i="3"/>
  <c r="B48" i="4"/>
  <c r="AC18" i="6" l="1"/>
  <c r="AC20" i="6" s="1"/>
  <c r="AC43" i="4"/>
  <c r="AD25" i="4"/>
  <c r="AD16" i="3"/>
  <c r="AD15" i="3"/>
  <c r="AD13" i="3"/>
  <c r="AD9" i="3"/>
  <c r="R6" i="3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B100" i="1"/>
  <c r="E88" i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Z88" i="1" s="1"/>
  <c r="AA88" i="1" s="1"/>
  <c r="AB88" i="1" s="1"/>
  <c r="B80" i="1"/>
  <c r="E64" i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B56" i="1"/>
  <c r="E48" i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B40" i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B106" i="1" l="1"/>
  <c r="AC48" i="4"/>
  <c r="AD20" i="3"/>
  <c r="AD22" i="3" s="1"/>
  <c r="R23" i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33" i="1"/>
  <c r="AC37" i="1"/>
  <c r="AC26" i="1"/>
  <c r="R48" i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52" i="1"/>
  <c r="AC11" i="1"/>
  <c r="AC12" i="1"/>
  <c r="AC10" i="1"/>
  <c r="AC9" i="1"/>
  <c r="AC14" i="1"/>
  <c r="R7" i="1"/>
  <c r="S7" i="1" s="1"/>
  <c r="T7" i="1" s="1"/>
  <c r="U7" i="1" s="1"/>
  <c r="V7" i="1" s="1"/>
  <c r="W7" i="1" s="1"/>
  <c r="X7" i="1" s="1"/>
  <c r="Y7" i="1" s="1"/>
  <c r="Z7" i="1" s="1"/>
  <c r="AA7" i="1" s="1"/>
  <c r="AB7" i="1" s="1"/>
  <c r="AC40" i="1" l="1"/>
  <c r="AC15" i="1"/>
  <c r="AC80" i="1"/>
  <c r="AC56" i="1"/>
  <c r="AC106" i="1" l="1"/>
  <c r="AC110" i="1" s="1"/>
</calcChain>
</file>

<file path=xl/sharedStrings.xml><?xml version="1.0" encoding="utf-8"?>
<sst xmlns="http://schemas.openxmlformats.org/spreadsheetml/2006/main" count="207" uniqueCount="93">
  <si>
    <t>Финансово предложение / ценова матрица</t>
  </si>
  <si>
    <t>Лимитен пробег</t>
  </si>
  <si>
    <t>Стойност</t>
  </si>
  <si>
    <t xml:space="preserve">Стойност </t>
  </si>
  <si>
    <t>Месечна наемна вноска за 1(един) автомобил</t>
  </si>
  <si>
    <t>Брой</t>
  </si>
  <si>
    <t>Позиция 5/1</t>
  </si>
  <si>
    <t>Обща стойност за позиция 1</t>
  </si>
  <si>
    <t>Броя на автомобилите посочен във всяка една ценова матрица от настоящото ценово предложение е прогнозен, не обвързващ за възложителя и служи за изготвяне на ценово предложение и ценово сравнение между участниците.</t>
  </si>
  <si>
    <r>
      <rPr>
        <b/>
        <sz val="10"/>
        <color theme="1"/>
        <rFont val="Calibri"/>
        <family val="2"/>
        <charset val="204"/>
        <scheme val="minor"/>
      </rPr>
      <t>Обща стойност на всяка една ценова матрица</t>
    </r>
    <r>
      <rPr>
        <sz val="10"/>
        <color theme="1"/>
        <rFont val="Calibri"/>
        <family val="2"/>
        <charset val="204"/>
        <scheme val="minor"/>
      </rPr>
      <t xml:space="preserve"> в съответната позиция, ще се изчисли на база сбора от стойностите отговарящи на сбора на произведението от трите компонента: месечната наемна вноска, предложена от участника в ценовата матрица (маркирана в сиво), отговаряща на съответния посочен от възложителя лимитен пробег и наемен период; съответния наемен период (маркиран в сиво); броя на автомобилите за съответния посочен от възложителя лимитен пробег и наемен период и произведението от двата компонента: месечната наемна вноска, предложена от участника в ценовата матрица (маркирана в сиво), отговаряща на съответния посочен от възложителя лимитен пробег и пълен наемен период (основен + опция = 60 месеца), умножени по 12 (максималния 12 месечен срок на опцията).</t>
    </r>
  </si>
  <si>
    <t>Цените за бонус и маус посочени в офертата не участват в ценовото сравнение, същите ще бъдат използване за целите на договора.</t>
  </si>
  <si>
    <t>лв./км.</t>
  </si>
  <si>
    <t>Позиция 1 / Техническа спецификация № 1/1</t>
  </si>
  <si>
    <t>Позиция 1 / Техническа спецификация № 1/2</t>
  </si>
  <si>
    <t>Цена за малус, в лева за км., твърда за срока на действие на договора включително и опцията, без включен ДДС за Техническа спецификация № 1/2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</si>
  <si>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1/2</t>
  </si>
  <si>
    <t>Цена за малус, в лева за км., твърда за срока на действие на договора включително и опцията, без включен ДДС за Техническа спецификация № 1/1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</si>
  <si>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1/1</t>
  </si>
  <si>
    <t>Цена за малус, в лева за км., твърда за срока на действие на договора включително и опцията, без включен ДДС за Техническа спецификация № 1/3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</si>
  <si>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1/3</t>
  </si>
  <si>
    <t>Позиция 1 / Техническа спецификация № 1/3</t>
  </si>
  <si>
    <t>Позиция 1 / Техническа спецификация № 1/4</t>
  </si>
  <si>
    <t>Позиция 1 / Техническа спецификация № 1/5</t>
  </si>
  <si>
    <t>Цена за малус, в лева за км., твърда за срока на действие на договора включително и опцията, без включен ДДС за Техническа спецификация № 1/4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</si>
  <si>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1/4</t>
  </si>
  <si>
    <t>Цена за малус, в лева за км., твърда за срока на действие на договора включително и опцията, без включен ДДС за Техническа спецификация № 1/5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</si>
  <si>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1/5</t>
  </si>
  <si>
    <t>Ценови матрици Позиция 1</t>
  </si>
  <si>
    <t>Всички цени са за месечните наемни вноски, както и формираните стойности трябва да са в лева без включен ДДС!</t>
  </si>
  <si>
    <t>Ценова матрица Позиция 2</t>
  </si>
  <si>
    <t>Ценови матрици Позиция 3</t>
  </si>
  <si>
    <t>Ценови матрици Позиция 4</t>
  </si>
  <si>
    <t>Ценова матрица Позиция 5</t>
  </si>
  <si>
    <t>Позиция 2 / Техническа спецификация № 2/1</t>
  </si>
  <si>
    <t>Обща стойност за позиция 2</t>
  </si>
  <si>
    <t>Цена за малус, в лева за км., твърда за срока на действие на договора включително и опцията, без включен ДДС за Техническа спецификация № 2/1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</si>
  <si>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2/1</t>
  </si>
  <si>
    <t>Обща стойност на ценовата матрица - 1/5</t>
  </si>
  <si>
    <t>Обща стойност на ценовата матрица - 1/4</t>
  </si>
  <si>
    <t>Обща стойност на ценовата матрица - 1/1</t>
  </si>
  <si>
    <t>Обща стойност на ценовата матрица - 1/2</t>
  </si>
  <si>
    <t>Обща стойност на ценовата матрица - 1/3</t>
  </si>
  <si>
    <r>
      <rPr>
        <b/>
        <sz val="10"/>
        <color theme="1"/>
        <rFont val="Calibri"/>
        <family val="2"/>
        <charset val="204"/>
        <scheme val="minor"/>
      </rPr>
      <t>Общата стойност на ценовата матрица</t>
    </r>
    <r>
      <rPr>
        <sz val="10"/>
        <color theme="1"/>
        <rFont val="Calibri"/>
        <family val="2"/>
        <charset val="204"/>
        <scheme val="minor"/>
      </rPr>
      <t>, ще се изчисли на база сбора от стойностите отговарящи на произведението от трите компонента: месечната наемна вноска, предложена от участника в ценовата матрица (маркирана в сиво), отговаряща на съответния посочен от възложителя лимитен пробег и наемен период; съответния наемен период (маркиран в сиво); броя на автомобилите за съответния посочен от възложителя лимитен пробег и наемен период и произведението от двата компонента: месечната наемна вноска, предложена от участника в ценовата матрица (маркирана в сиво), отговаряща на съответния посочен от възложителя лимитен пробег и пълен наемен период (основен + опция = 60 месеца), умножени по 12 (максималния 12 месечен срок на опцията).</t>
    </r>
  </si>
  <si>
    <r>
      <rPr>
        <b/>
        <sz val="10"/>
        <color theme="1"/>
        <rFont val="Calibri"/>
        <family val="2"/>
        <charset val="204"/>
        <scheme val="minor"/>
      </rPr>
      <t xml:space="preserve">Обща стойност за позицията </t>
    </r>
    <r>
      <rPr>
        <sz val="10"/>
        <color theme="1"/>
        <rFont val="Calibri"/>
        <family val="2"/>
        <charset val="204"/>
        <scheme val="minor"/>
      </rPr>
      <t>е равна на</t>
    </r>
    <r>
      <rPr>
        <b/>
        <sz val="10"/>
        <color theme="1"/>
        <rFont val="Calibri"/>
        <family val="2"/>
        <charset val="204"/>
        <scheme val="minor"/>
      </rPr>
      <t xml:space="preserve"> Общата стойност на ценовата матрица </t>
    </r>
    <r>
      <rPr>
        <sz val="10"/>
        <color theme="1"/>
        <rFont val="Calibri"/>
        <family val="2"/>
        <charset val="204"/>
        <scheme val="minor"/>
      </rPr>
      <t xml:space="preserve">и участва в класирането за обособената позиция.  </t>
    </r>
  </si>
  <si>
    <t>Броя на автомобилите посочен в ценовата матрица от настоящото ценово предложение е прогнозен, не обвързващ за възложителя и служи за изготвяне на ценово предложение и ценово сравнение между участниците.</t>
  </si>
  <si>
    <t>! Броят месеци 31,03 е преизчислен на база обявения от възложителя максимален общ период на лизинг от 31 месеца и 1 ден при база 1месец = 30 дни, закръглено до втория знак след десетичната запетая</t>
  </si>
  <si>
    <t>Финансово предложение / ценови матрици</t>
  </si>
  <si>
    <t>Позиция 3 / Техническа спецификация № 3/1</t>
  </si>
  <si>
    <t>Позиция 3 / Техническа спецификация № 3/2</t>
  </si>
  <si>
    <t>Позиция 4 / Техническа спецификация № 4/1</t>
  </si>
  <si>
    <t>Позиция 4 / Техническа спецификация № 4/2</t>
  </si>
  <si>
    <t>Позиция 4 / Техническа спецификация № 4/3</t>
  </si>
  <si>
    <t>Позиция 4 / Техническа спецификация № 4/4</t>
  </si>
  <si>
    <t>Позиция 5 / Техническа спецификация № 5/1</t>
  </si>
  <si>
    <t>Обща стойност на ценовата матрица - 2/1</t>
  </si>
  <si>
    <t>Обща стойност на ценовата матрица - 3/1</t>
  </si>
  <si>
    <t>Обща стойност на ценовата матрица - 3/2</t>
  </si>
  <si>
    <t>Обща стойност на ценовата матрица - 4/1</t>
  </si>
  <si>
    <t>Обща стойност на ценовата матрица - 4/2</t>
  </si>
  <si>
    <t>Обща стойност на ценовата матрица - 4/3</t>
  </si>
  <si>
    <t>Обща стойност на ценовата матрица - 4/4</t>
  </si>
  <si>
    <t>Обща стойност на ценовата матрица - 5/1</t>
  </si>
  <si>
    <t>Цена за малус, в лева за км., твърда за срока на действие на договора включително и опцията, без включен ДДС за Техническа спецификация № 5/1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</si>
  <si>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5/1</t>
  </si>
  <si>
    <t>Обща стойност за позиция 5</t>
  </si>
  <si>
    <t>Обща стойност за позиция 4</t>
  </si>
  <si>
    <t>Обща стойност за позиция 3</t>
  </si>
  <si>
    <t>Цена за малус, в лева за км., твърда за срока на действие на договора включително и опцията, без включен ДДС за Техническа спецификация № 3/2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</si>
  <si>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3/2</t>
  </si>
  <si>
    <t>Цена за малус, в лева за км., твърда за срока на действие на договора включително и опцията, без включен ДДС за Техническа спецификация № 3/1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</si>
  <si>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3/1</t>
  </si>
  <si>
    <t>! Броят месеци 43,66 в ценовата матрица 3/1, е преизчислена на база обявения от възложителя максимален общ период на лизинг от 43 месеца и 20 дни при база 1месец = 30 дни, закръглено до втория знак след десетичната запетая</t>
  </si>
  <si>
    <t>Цена за малус, в лева за км., твърда за срока на действие на договора включително и опцията, без включен ДДС за Техническа спецификация № 4/1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</si>
  <si>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4/1</t>
  </si>
  <si>
    <t>Цена за малус, в лева за км., твърда за срока на действие на договора включително и опцията, без включен ДДС за Техническа спецификация № 4/2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</si>
  <si>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4/2</t>
  </si>
  <si>
    <t>Цена за малус, в лева за км., твърда за срока на действие на договора включително и опцията, без включен ДДС за Техническа спецификация № 4/3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</si>
  <si>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4/3</t>
  </si>
  <si>
    <t>Цена за малус, в лева за км., твърда за срока на действие на договора включително и опцията, без включен ДДС за Техническа спецификация № 4/4</t>
  </si>
  <si>
    <t>Цена за бонус, в лева за км., твърда за срока на действие на договора вкл. и опцията, без включен ДДС, в размер на 50% от посочената цена за малус за Техническа спецификация № 4/4</t>
  </si>
  <si>
    <r>
      <rPr>
        <b/>
        <sz val="10"/>
        <color theme="1"/>
        <rFont val="Calibri"/>
        <family val="2"/>
        <charset val="204"/>
        <scheme val="minor"/>
      </rPr>
      <t>Обща стойност за позицията</t>
    </r>
    <r>
      <rPr>
        <sz val="10"/>
        <color theme="1"/>
        <rFont val="Calibri"/>
        <family val="2"/>
        <charset val="204"/>
        <scheme val="minor"/>
      </rPr>
      <t xml:space="preserve">, участваща в класирането за обособената позиция, ще се изчисли на база сбора от </t>
    </r>
    <r>
      <rPr>
        <b/>
        <sz val="10"/>
        <color theme="1"/>
        <rFont val="Calibri"/>
        <family val="2"/>
        <charset val="204"/>
        <scheme val="minor"/>
      </rPr>
      <t>общите стойности от всяка една ценова матрица</t>
    </r>
    <r>
      <rPr>
        <sz val="10"/>
        <color theme="1"/>
        <rFont val="Calibri"/>
        <family val="2"/>
        <charset val="204"/>
        <scheme val="minor"/>
      </rPr>
      <t xml:space="preserve"> в съответната позиция. </t>
    </r>
  </si>
  <si>
    <t>Крайна Обща стойност за позиция 1 = Обща стойност за позиция 1 + 10%</t>
  </si>
  <si>
    <r>
      <rPr>
        <b/>
        <sz val="10"/>
        <color theme="1"/>
        <rFont val="Calibri"/>
        <family val="2"/>
        <charset val="204"/>
        <scheme val="minor"/>
      </rPr>
      <t>Обща стойност за позицията</t>
    </r>
    <r>
      <rPr>
        <sz val="10"/>
        <color theme="1"/>
        <rFont val="Calibri"/>
        <family val="2"/>
        <charset val="204"/>
        <scheme val="minor"/>
      </rPr>
      <t xml:space="preserve">, ще се изчисли на база сбора от </t>
    </r>
    <r>
      <rPr>
        <b/>
        <sz val="10"/>
        <color theme="1"/>
        <rFont val="Calibri"/>
        <family val="2"/>
        <charset val="204"/>
        <scheme val="minor"/>
      </rPr>
      <t>общите стойности от всяка една ценова матрица</t>
    </r>
    <r>
      <rPr>
        <sz val="10"/>
        <color theme="1"/>
        <rFont val="Calibri"/>
        <family val="2"/>
        <charset val="204"/>
        <scheme val="minor"/>
      </rPr>
      <t xml:space="preserve"> в съответната позиция. </t>
    </r>
  </si>
  <si>
    <r>
      <rPr>
        <b/>
        <sz val="10"/>
        <color theme="1"/>
        <rFont val="Calibri"/>
        <family val="2"/>
        <charset val="204"/>
        <scheme val="minor"/>
      </rPr>
      <t>Крайната Обща стойност за позицията</t>
    </r>
    <r>
      <rPr>
        <sz val="10"/>
        <color theme="1"/>
        <rFont val="Calibri"/>
        <family val="2"/>
        <charset val="204"/>
        <scheme val="minor"/>
      </rPr>
      <t>, участваща в класирането за обособената позиция, ще се изчисли на база О</t>
    </r>
    <r>
      <rPr>
        <b/>
        <sz val="10"/>
        <color theme="1"/>
        <rFont val="Calibri"/>
        <family val="2"/>
        <charset val="204"/>
        <scheme val="minor"/>
      </rPr>
      <t xml:space="preserve">бщата стойност за позиция 1 </t>
    </r>
    <r>
      <rPr>
        <sz val="10"/>
        <color theme="1"/>
        <rFont val="Calibri"/>
        <family val="2"/>
        <charset val="204"/>
        <scheme val="minor"/>
      </rPr>
      <t>+ 10% добавка.</t>
    </r>
  </si>
  <si>
    <r>
      <t xml:space="preserve">Добавката в размер на 10% от </t>
    </r>
    <r>
      <rPr>
        <b/>
        <sz val="10"/>
        <color theme="1"/>
        <rFont val="Calibri"/>
        <family val="2"/>
        <charset val="204"/>
        <scheme val="minor"/>
      </rPr>
      <t>Обща стойност за позиция 1</t>
    </r>
    <r>
      <rPr>
        <sz val="10"/>
        <color theme="1"/>
        <rFont val="Calibri"/>
        <family val="2"/>
        <charset val="204"/>
        <scheme val="minor"/>
      </rPr>
      <t xml:space="preserve">, е в случай на необходимост от предоставяне на допълнителни автомобили съответстващи на посочените/ оферираните по горе марки и модели, респективно Технически спецификации във връзка с възникнала при наемателя необходимост, която не е могла да бъде предвидена към момента на обявяване на поръчката, като точните количества и наемни периоди, ще бъдат съобразени с конкретната необходимост на наемателя, в момента, когато такава е възникнала.  </t>
    </r>
  </si>
  <si>
    <t>Добавка в размер на 10% от Обща стойност за позиция 1.</t>
  </si>
  <si>
    <t>! Задължително изискване за попълване на Ценовите матрици, съгласно Технически изисквания на Възложителя, част от процедурната документация</t>
  </si>
  <si>
    <r>
      <t xml:space="preserve">1. </t>
    </r>
    <r>
      <rPr>
        <sz val="9.5"/>
        <color theme="1"/>
        <rFont val="Frutiger Next for EVN Light"/>
        <family val="2"/>
      </rPr>
      <t>За наемния период от 3 до 24 месец включително, разликите в цените между наемните вноски за един и същ лимитни пробег не трябва да бъде по-голяма от ± 15%</t>
    </r>
  </si>
  <si>
    <r>
      <t xml:space="preserve">2. </t>
    </r>
    <r>
      <rPr>
        <sz val="9.5"/>
        <color theme="1"/>
        <rFont val="Frutiger Next for EVN Light"/>
        <family val="2"/>
      </rPr>
      <t>За наемния период от 24 до 33 месец включително, разликите в цените между наемните вноски за един и същ лимитни пробег не трябва да бъде по-голяма от ± 10%</t>
    </r>
  </si>
  <si>
    <t>3. За наемния период от 36 до 45 месец включително, разликите в цените между наемните вноски за един и същ лимитни пробег не трябва да бъде по-голяма от ± 5%</t>
  </si>
  <si>
    <r>
      <t xml:space="preserve">5. </t>
    </r>
    <r>
      <rPr>
        <sz val="9.5"/>
        <color theme="1"/>
        <rFont val="Frutiger Next for EVN Light"/>
        <family val="2"/>
      </rPr>
      <t>За всички наемни периоди разликата в цените между наемните вноски между два съседни лимитни пробега не трябва да бъде по-голяма от ± 5%.</t>
    </r>
  </si>
  <si>
    <r>
      <t xml:space="preserve">4. </t>
    </r>
    <r>
      <rPr>
        <sz val="9.5"/>
        <color theme="1"/>
        <rFont val="Frutiger Next for EVN Light"/>
        <family val="2"/>
      </rPr>
      <t>За наемния период от 45 до 60 месец включително, разликите в цените между наемните вноски за един и същ лимитни пробег не трябва да бъде по-голяма от ± 3,5%</t>
    </r>
  </si>
  <si>
    <t>! Задължително изискване за попълване на Ценовата матрица, съгласно Технически изисквания на Възложителя, част от процедурната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</si>
</sst>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\ \к\м"/>
    <numFmt numFmtId="165" formatCode="[$-409]mmm\-yy;@"/>
    <numFmt numFmtId="166" formatCode="General\!"/>
  </numFmts>
  <fonts count="11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u/>
      <sz val="12"/>
      <color indexed="12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9.5"/>
      <color theme="1"/>
      <name val="Frutiger Next for EVN Light"/>
      <family val="2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/>
    <xf numFmtId="0" fontId="7" fillId="0" borderId="0"/>
    <xf numFmtId="0" fontId="8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NumberFormat="1" applyFont="1" applyBorder="1" applyAlignment="1">
      <alignment wrapText="1"/>
    </xf>
    <xf numFmtId="0" fontId="3" fillId="2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right" vertical="top"/>
    </xf>
    <xf numFmtId="4" fontId="2" fillId="0" borderId="4" xfId="0" applyNumberFormat="1" applyFont="1" applyBorder="1" applyAlignment="1">
      <alignment vertical="top"/>
    </xf>
    <xf numFmtId="0" fontId="2" fillId="0" borderId="4" xfId="0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4" fontId="2" fillId="0" borderId="0" xfId="0" applyNumberFormat="1" applyFont="1" applyBorder="1" applyAlignment="1">
      <alignment vertical="top"/>
    </xf>
    <xf numFmtId="3" fontId="3" fillId="0" borderId="0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2" fillId="0" borderId="4" xfId="0" applyNumberFormat="1" applyFont="1" applyBorder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3" fillId="2" borderId="4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right" vertical="top"/>
    </xf>
    <xf numFmtId="4" fontId="3" fillId="2" borderId="4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/>
    <xf numFmtId="4" fontId="4" fillId="0" borderId="4" xfId="0" applyNumberFormat="1" applyFont="1" applyBorder="1" applyAlignment="1">
      <alignment vertical="top"/>
    </xf>
    <xf numFmtId="4" fontId="2" fillId="0" borderId="0" xfId="0" applyNumberFormat="1" applyFont="1" applyBorder="1"/>
    <xf numFmtId="4" fontId="4" fillId="0" borderId="3" xfId="0" applyNumberFormat="1" applyFont="1" applyBorder="1"/>
    <xf numFmtId="4" fontId="3" fillId="0" borderId="4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center" vertical="top"/>
    </xf>
    <xf numFmtId="0" fontId="3" fillId="2" borderId="4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/>
    </xf>
    <xf numFmtId="0" fontId="3" fillId="2" borderId="6" xfId="0" applyNumberFormat="1" applyFont="1" applyFill="1" applyBorder="1" applyAlignment="1">
      <alignment horizontal="center" vertical="top"/>
    </xf>
    <xf numFmtId="0" fontId="3" fillId="2" borderId="7" xfId="0" applyNumberFormat="1" applyFont="1" applyFill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4" fontId="4" fillId="2" borderId="4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wrapText="1"/>
    </xf>
    <xf numFmtId="166" fontId="3" fillId="2" borderId="4" xfId="0" applyNumberFormat="1" applyFont="1" applyFill="1" applyBorder="1" applyAlignment="1">
      <alignment horizontal="center" wrapText="1"/>
    </xf>
    <xf numFmtId="166" fontId="3" fillId="2" borderId="5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Border="1" applyAlignment="1">
      <alignment vertical="top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4" fontId="3" fillId="2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4" fontId="2" fillId="0" borderId="7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horizontal="center" vertical="top"/>
    </xf>
    <xf numFmtId="4" fontId="2" fillId="0" borderId="10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4" fontId="2" fillId="0" borderId="0" xfId="0" applyNumberFormat="1" applyFont="1" applyBorder="1" applyAlignment="1">
      <alignment horizontal="center" vertical="top"/>
    </xf>
    <xf numFmtId="9" fontId="3" fillId="2" borderId="4" xfId="7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" fontId="2" fillId="0" borderId="4" xfId="0" applyNumberFormat="1" applyFont="1" applyBorder="1" applyAlignment="1" applyProtection="1">
      <alignment horizontal="center" vertical="top"/>
      <protection locked="0"/>
    </xf>
    <xf numFmtId="4" fontId="2" fillId="0" borderId="4" xfId="0" applyNumberFormat="1" applyFont="1" applyBorder="1" applyAlignment="1" applyProtection="1">
      <alignment horizontal="center" vertical="top" wrapText="1"/>
      <protection locked="0"/>
    </xf>
    <xf numFmtId="4" fontId="3" fillId="2" borderId="4" xfId="0" applyNumberFormat="1" applyFont="1" applyFill="1" applyBorder="1" applyAlignment="1" applyProtection="1">
      <alignment horizontal="center" vertical="top"/>
      <protection locked="0"/>
    </xf>
    <xf numFmtId="4" fontId="3" fillId="0" borderId="4" xfId="0" applyNumberFormat="1" applyFont="1" applyFill="1" applyBorder="1" applyAlignment="1" applyProtection="1">
      <alignment horizontal="center" vertical="top"/>
      <protection locked="0"/>
    </xf>
    <xf numFmtId="4" fontId="2" fillId="0" borderId="4" xfId="0" applyNumberFormat="1" applyFont="1" applyBorder="1" applyAlignment="1" applyProtection="1">
      <alignment vertical="top"/>
      <protection locked="0"/>
    </xf>
    <xf numFmtId="4" fontId="2" fillId="0" borderId="4" xfId="0" applyNumberFormat="1" applyFont="1" applyFill="1" applyBorder="1" applyAlignment="1" applyProtection="1">
      <alignment vertical="top"/>
      <protection locked="0"/>
    </xf>
    <xf numFmtId="4" fontId="3" fillId="2" borderId="4" xfId="0" applyNumberFormat="1" applyFont="1" applyFill="1" applyBorder="1" applyAlignment="1" applyProtection="1">
      <alignment vertical="top"/>
      <protection locked="0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4" fontId="2" fillId="0" borderId="4" xfId="0" applyNumberFormat="1" applyFont="1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4" fontId="2" fillId="0" borderId="5" xfId="0" applyNumberFormat="1" applyFont="1" applyBorder="1" applyAlignment="1" applyProtection="1">
      <alignment vertical="top"/>
      <protection locked="0"/>
    </xf>
    <xf numFmtId="4" fontId="3" fillId="2" borderId="5" xfId="0" applyNumberFormat="1" applyFont="1" applyFill="1" applyBorder="1" applyAlignment="1" applyProtection="1">
      <alignment vertical="top"/>
      <protection locked="0"/>
    </xf>
    <xf numFmtId="4" fontId="2" fillId="0" borderId="6" xfId="0" applyNumberFormat="1" applyFont="1" applyBorder="1" applyProtection="1">
      <protection locked="0"/>
    </xf>
    <xf numFmtId="4" fontId="2" fillId="0" borderId="4" xfId="0" applyNumberFormat="1" applyFont="1" applyBorder="1" applyAlignment="1" applyProtection="1">
      <protection locked="0"/>
    </xf>
    <xf numFmtId="4" fontId="2" fillId="0" borderId="1" xfId="0" applyNumberFormat="1" applyFont="1" applyBorder="1" applyAlignment="1" applyProtection="1">
      <alignment vertical="top"/>
      <protection locked="0"/>
    </xf>
    <xf numFmtId="4" fontId="2" fillId="0" borderId="3" xfId="0" applyNumberFormat="1" applyFont="1" applyBorder="1" applyAlignment="1" applyProtection="1">
      <alignment vertical="top"/>
      <protection locked="0"/>
    </xf>
    <xf numFmtId="4" fontId="2" fillId="0" borderId="8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4" fontId="2" fillId="0" borderId="6" xfId="0" applyNumberFormat="1" applyFont="1" applyBorder="1" applyAlignment="1" applyProtection="1">
      <alignment vertical="top"/>
      <protection locked="0"/>
    </xf>
    <xf numFmtId="0" fontId="2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Protection="1">
      <protection locked="0"/>
    </xf>
    <xf numFmtId="4" fontId="3" fillId="2" borderId="4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4" fontId="2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Alignment="1" applyProtection="1">
      <alignment horizontal="center" vertical="top"/>
    </xf>
    <xf numFmtId="3" fontId="2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top"/>
    </xf>
    <xf numFmtId="4" fontId="2" fillId="0" borderId="1" xfId="0" applyNumberFormat="1" applyFont="1" applyBorder="1" applyAlignment="1" applyProtection="1">
      <alignment vertical="top"/>
    </xf>
    <xf numFmtId="0" fontId="2" fillId="0" borderId="2" xfId="0" applyFont="1" applyBorder="1" applyProtection="1"/>
    <xf numFmtId="4" fontId="2" fillId="0" borderId="2" xfId="0" applyNumberFormat="1" applyFont="1" applyBorder="1" applyProtection="1"/>
    <xf numFmtId="0" fontId="2" fillId="0" borderId="3" xfId="0" applyFont="1" applyBorder="1" applyProtection="1"/>
    <xf numFmtId="0" fontId="2" fillId="0" borderId="0" xfId="0" applyFont="1" applyAlignment="1" applyProtection="1">
      <alignment horizontal="center" vertical="top"/>
    </xf>
    <xf numFmtId="49" fontId="2" fillId="0" borderId="4" xfId="0" applyNumberFormat="1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4" xfId="0" applyNumberFormat="1" applyFont="1" applyBorder="1" applyAlignment="1" applyProtection="1">
      <alignment horizontal="center" vertical="top" wrapText="1"/>
    </xf>
    <xf numFmtId="0" fontId="3" fillId="2" borderId="4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4" fontId="2" fillId="0" borderId="4" xfId="0" applyNumberFormat="1" applyFont="1" applyFill="1" applyBorder="1" applyAlignment="1" applyProtection="1">
      <alignment horizontal="center" vertical="top" wrapText="1"/>
    </xf>
    <xf numFmtId="3" fontId="2" fillId="0" borderId="4" xfId="0" applyNumberFormat="1" applyFont="1" applyBorder="1" applyAlignment="1" applyProtection="1">
      <alignment horizontal="right" vertical="top" wrapText="1"/>
    </xf>
    <xf numFmtId="0" fontId="2" fillId="0" borderId="0" xfId="0" applyFont="1" applyProtection="1"/>
    <xf numFmtId="4" fontId="2" fillId="0" borderId="4" xfId="0" applyNumberFormat="1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/>
    </xf>
    <xf numFmtId="164" fontId="2" fillId="0" borderId="4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left" vertical="top"/>
    </xf>
    <xf numFmtId="4" fontId="2" fillId="0" borderId="0" xfId="0" applyNumberFormat="1" applyFont="1" applyProtection="1"/>
    <xf numFmtId="0" fontId="3" fillId="0" borderId="4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4" fontId="3" fillId="0" borderId="0" xfId="0" applyNumberFormat="1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4" xfId="0" applyNumberFormat="1" applyFont="1" applyBorder="1" applyAlignment="1" applyProtection="1">
      <alignment horizontal="right" vertical="top"/>
    </xf>
    <xf numFmtId="4" fontId="3" fillId="2" borderId="4" xfId="0" applyNumberFormat="1" applyFont="1" applyFill="1" applyBorder="1" applyAlignment="1" applyProtection="1">
      <alignment horizontal="right" vertical="top"/>
    </xf>
    <xf numFmtId="4" fontId="3" fillId="0" borderId="3" xfId="0" applyNumberFormat="1" applyFont="1" applyBorder="1" applyProtection="1"/>
    <xf numFmtId="4" fontId="4" fillId="0" borderId="3" xfId="0" applyNumberFormat="1" applyFont="1" applyBorder="1" applyProtection="1"/>
    <xf numFmtId="4" fontId="3" fillId="0" borderId="4" xfId="0" applyNumberFormat="1" applyFont="1" applyBorder="1" applyProtection="1">
      <protection locked="0"/>
    </xf>
    <xf numFmtId="4" fontId="3" fillId="2" borderId="1" xfId="0" applyNumberFormat="1" applyFont="1" applyFill="1" applyBorder="1" applyAlignment="1" applyProtection="1">
      <alignment vertical="top"/>
      <protection locked="0"/>
    </xf>
    <xf numFmtId="4" fontId="2" fillId="0" borderId="5" xfId="0" applyNumberFormat="1" applyFont="1" applyFill="1" applyBorder="1" applyAlignment="1" applyProtection="1">
      <alignment vertical="top"/>
      <protection locked="0"/>
    </xf>
  </cellXfs>
  <cellStyles count="8">
    <cellStyle name="Hyperlink 2" xfId="1"/>
    <cellStyle name="Normal 19" xfId="2"/>
    <cellStyle name="Normal 2" xfId="3"/>
    <cellStyle name="Normal 2 2" xfId="4"/>
    <cellStyle name="Normal 3" xfId="5"/>
    <cellStyle name="Standard_Tabelle1" xfId="6"/>
    <cellStyle name="Нормален" xfId="0" builtinId="0"/>
    <cellStyle name="Процент" xfId="7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D125"/>
  <sheetViews>
    <sheetView showGridLines="0" tabSelected="1" zoomScaleNormal="100" zoomScaleSheetLayoutView="100" workbookViewId="0">
      <selection activeCell="B124" sqref="B124:AC124"/>
    </sheetView>
  </sheetViews>
  <sheetFormatPr defaultRowHeight="12.75" x14ac:dyDescent="0.2"/>
  <cols>
    <col min="1" max="1" width="1.42578125" style="12" customWidth="1"/>
    <col min="2" max="2" width="4.85546875" style="29" customWidth="1"/>
    <col min="3" max="3" width="11.140625" style="12" bestFit="1" customWidth="1"/>
    <col min="4" max="6" width="8.140625" style="13" customWidth="1"/>
    <col min="7" max="7" width="8.140625" style="14" customWidth="1"/>
    <col min="8" max="28" width="8.140625" style="13" customWidth="1"/>
    <col min="29" max="29" width="12.5703125" style="15" customWidth="1"/>
    <col min="30" max="31" width="3" style="12" bestFit="1" customWidth="1"/>
    <col min="32" max="16384" width="9.140625" style="12"/>
  </cols>
  <sheetData>
    <row r="1" spans="2:30" ht="15.75" x14ac:dyDescent="0.2">
      <c r="B1" s="99" t="s">
        <v>46</v>
      </c>
    </row>
    <row r="2" spans="2:30" x14ac:dyDescent="0.2">
      <c r="B2" s="94"/>
    </row>
    <row r="3" spans="2:30" x14ac:dyDescent="0.2">
      <c r="B3" s="98" t="s">
        <v>27</v>
      </c>
    </row>
    <row r="4" spans="2:30" x14ac:dyDescent="0.2">
      <c r="B4" s="98" t="s">
        <v>28</v>
      </c>
    </row>
    <row r="5" spans="2:30" x14ac:dyDescent="0.2">
      <c r="B5" s="116" t="s">
        <v>12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/>
    </row>
    <row r="6" spans="2:30" x14ac:dyDescent="0.2">
      <c r="B6" s="98"/>
      <c r="D6" s="86" t="s">
        <v>4</v>
      </c>
      <c r="E6" s="87"/>
      <c r="F6" s="87"/>
      <c r="G6" s="88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9"/>
    </row>
    <row r="7" spans="2:30" ht="25.5" x14ac:dyDescent="0.2">
      <c r="B7" s="20" t="s">
        <v>5</v>
      </c>
      <c r="C7" s="21" t="s">
        <v>1</v>
      </c>
      <c r="D7" s="40">
        <v>12</v>
      </c>
      <c r="E7" s="40">
        <f>D7+3</f>
        <v>15</v>
      </c>
      <c r="F7" s="40">
        <f t="shared" ref="F7:P7" si="0">E7+3</f>
        <v>18</v>
      </c>
      <c r="G7" s="40">
        <f t="shared" si="0"/>
        <v>21</v>
      </c>
      <c r="H7" s="40">
        <f t="shared" si="0"/>
        <v>24</v>
      </c>
      <c r="I7" s="40">
        <f t="shared" si="0"/>
        <v>27</v>
      </c>
      <c r="J7" s="40">
        <f t="shared" si="0"/>
        <v>30</v>
      </c>
      <c r="K7" s="40">
        <f t="shared" si="0"/>
        <v>33</v>
      </c>
      <c r="L7" s="40">
        <f t="shared" si="0"/>
        <v>36</v>
      </c>
      <c r="M7" s="40">
        <f t="shared" si="0"/>
        <v>39</v>
      </c>
      <c r="N7" s="40">
        <f t="shared" si="0"/>
        <v>42</v>
      </c>
      <c r="O7" s="40">
        <f t="shared" si="0"/>
        <v>45</v>
      </c>
      <c r="P7" s="41">
        <f t="shared" si="0"/>
        <v>48</v>
      </c>
      <c r="Q7" s="78">
        <v>49</v>
      </c>
      <c r="R7" s="78">
        <f t="shared" ref="R7:AB7" si="1">Q7+1</f>
        <v>50</v>
      </c>
      <c r="S7" s="78">
        <f t="shared" si="1"/>
        <v>51</v>
      </c>
      <c r="T7" s="78">
        <f t="shared" si="1"/>
        <v>52</v>
      </c>
      <c r="U7" s="78">
        <f t="shared" si="1"/>
        <v>53</v>
      </c>
      <c r="V7" s="78">
        <f t="shared" si="1"/>
        <v>54</v>
      </c>
      <c r="W7" s="78">
        <f t="shared" si="1"/>
        <v>55</v>
      </c>
      <c r="X7" s="78">
        <f t="shared" si="1"/>
        <v>56</v>
      </c>
      <c r="Y7" s="78">
        <f t="shared" si="1"/>
        <v>57</v>
      </c>
      <c r="Z7" s="78">
        <f t="shared" si="1"/>
        <v>58</v>
      </c>
      <c r="AA7" s="78">
        <f t="shared" si="1"/>
        <v>59</v>
      </c>
      <c r="AB7" s="42">
        <f t="shared" si="1"/>
        <v>60</v>
      </c>
      <c r="AC7" s="22" t="s">
        <v>2</v>
      </c>
    </row>
    <row r="8" spans="2:30" x14ac:dyDescent="0.2">
      <c r="B8" s="23"/>
      <c r="C8" s="24">
        <v>2500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  <c r="AC8" s="51"/>
    </row>
    <row r="9" spans="2:30" x14ac:dyDescent="0.2">
      <c r="B9" s="23">
        <v>6</v>
      </c>
      <c r="C9" s="24">
        <v>5000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5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5"/>
      <c r="AC9" s="52">
        <f t="shared" ref="AC9:AC14" si="2">(B9*P9*$P$7+AB9*B9*12)</f>
        <v>0</v>
      </c>
    </row>
    <row r="10" spans="2:30" x14ac:dyDescent="0.2">
      <c r="B10" s="23">
        <v>21</v>
      </c>
      <c r="C10" s="24">
        <v>7500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5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5"/>
      <c r="AC10" s="52">
        <f t="shared" si="2"/>
        <v>0</v>
      </c>
    </row>
    <row r="11" spans="2:30" x14ac:dyDescent="0.2">
      <c r="B11" s="23">
        <v>11</v>
      </c>
      <c r="C11" s="24">
        <v>10000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5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5"/>
      <c r="AC11" s="52">
        <f t="shared" si="2"/>
        <v>0</v>
      </c>
    </row>
    <row r="12" spans="2:30" x14ac:dyDescent="0.2">
      <c r="B12" s="23">
        <v>9</v>
      </c>
      <c r="C12" s="24">
        <v>12500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5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5"/>
      <c r="AC12" s="52">
        <f t="shared" si="2"/>
        <v>0</v>
      </c>
    </row>
    <row r="13" spans="2:30" x14ac:dyDescent="0.2">
      <c r="B13" s="23"/>
      <c r="C13" s="24">
        <v>15000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51"/>
    </row>
    <row r="14" spans="2:30" x14ac:dyDescent="0.2">
      <c r="B14" s="23"/>
      <c r="C14" s="24">
        <v>17500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5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5"/>
      <c r="AC14" s="52">
        <f t="shared" si="2"/>
        <v>0</v>
      </c>
    </row>
    <row r="15" spans="2:30" x14ac:dyDescent="0.2">
      <c r="B15" s="27">
        <f>SUM(B8:B14)</f>
        <v>47</v>
      </c>
      <c r="C15" s="95" t="s">
        <v>39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52">
        <f>SUM(AC8:AC14)</f>
        <v>0</v>
      </c>
    </row>
    <row r="16" spans="2:30" x14ac:dyDescent="0.2">
      <c r="B16" s="83"/>
      <c r="C16" s="8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2:30" x14ac:dyDescent="0.2">
      <c r="B17" s="110" t="s">
        <v>16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07"/>
      <c r="AC17" s="31" t="s">
        <v>11</v>
      </c>
      <c r="AD17" s="34"/>
    </row>
    <row r="18" spans="2:30" x14ac:dyDescent="0.2">
      <c r="B18" s="110" t="s">
        <v>17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07"/>
      <c r="AC18" s="31" t="s">
        <v>11</v>
      </c>
      <c r="AD18" s="34"/>
    </row>
    <row r="19" spans="2:30" x14ac:dyDescent="0.2">
      <c r="B19" s="28"/>
      <c r="C19" s="29"/>
      <c r="G19" s="13"/>
      <c r="AC19" s="30"/>
    </row>
    <row r="20" spans="2:30" x14ac:dyDescent="0.2">
      <c r="B20" s="28"/>
      <c r="C20" s="29"/>
      <c r="G20" s="13"/>
      <c r="AC20" s="30"/>
    </row>
    <row r="21" spans="2:30" x14ac:dyDescent="0.2">
      <c r="B21" s="116" t="s">
        <v>13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3"/>
    </row>
    <row r="22" spans="2:30" x14ac:dyDescent="0.2">
      <c r="B22" s="98"/>
      <c r="D22" s="16" t="s">
        <v>4</v>
      </c>
      <c r="E22" s="17"/>
      <c r="F22" s="17"/>
      <c r="G22" s="1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9"/>
    </row>
    <row r="23" spans="2:30" ht="25.5" x14ac:dyDescent="0.2">
      <c r="B23" s="20" t="s">
        <v>5</v>
      </c>
      <c r="C23" s="21" t="s">
        <v>1</v>
      </c>
      <c r="D23" s="40">
        <v>12</v>
      </c>
      <c r="E23" s="40">
        <f>D23+3</f>
        <v>15</v>
      </c>
      <c r="F23" s="40">
        <f t="shared" ref="F23:P23" si="3">E23+3</f>
        <v>18</v>
      </c>
      <c r="G23" s="40">
        <f t="shared" si="3"/>
        <v>21</v>
      </c>
      <c r="H23" s="40">
        <f t="shared" si="3"/>
        <v>24</v>
      </c>
      <c r="I23" s="40">
        <f t="shared" si="3"/>
        <v>27</v>
      </c>
      <c r="J23" s="40">
        <f t="shared" si="3"/>
        <v>30</v>
      </c>
      <c r="K23" s="40">
        <f t="shared" si="3"/>
        <v>33</v>
      </c>
      <c r="L23" s="40">
        <f t="shared" si="3"/>
        <v>36</v>
      </c>
      <c r="M23" s="40">
        <f t="shared" si="3"/>
        <v>39</v>
      </c>
      <c r="N23" s="40">
        <f t="shared" si="3"/>
        <v>42</v>
      </c>
      <c r="O23" s="40">
        <f t="shared" si="3"/>
        <v>45</v>
      </c>
      <c r="P23" s="41">
        <f t="shared" si="3"/>
        <v>48</v>
      </c>
      <c r="Q23" s="78">
        <v>49</v>
      </c>
      <c r="R23" s="78">
        <f t="shared" ref="R23:AB23" si="4">Q23+1</f>
        <v>50</v>
      </c>
      <c r="S23" s="78">
        <f t="shared" si="4"/>
        <v>51</v>
      </c>
      <c r="T23" s="78">
        <f t="shared" si="4"/>
        <v>52</v>
      </c>
      <c r="U23" s="78">
        <f t="shared" si="4"/>
        <v>53</v>
      </c>
      <c r="V23" s="78">
        <f t="shared" si="4"/>
        <v>54</v>
      </c>
      <c r="W23" s="78">
        <f t="shared" si="4"/>
        <v>55</v>
      </c>
      <c r="X23" s="78">
        <f t="shared" si="4"/>
        <v>56</v>
      </c>
      <c r="Y23" s="78">
        <f t="shared" si="4"/>
        <v>57</v>
      </c>
      <c r="Z23" s="78">
        <f t="shared" si="4"/>
        <v>58</v>
      </c>
      <c r="AA23" s="78">
        <f t="shared" si="4"/>
        <v>59</v>
      </c>
      <c r="AB23" s="42">
        <f t="shared" si="4"/>
        <v>60</v>
      </c>
      <c r="AC23" s="22" t="s">
        <v>2</v>
      </c>
    </row>
    <row r="24" spans="2:30" x14ac:dyDescent="0.2">
      <c r="B24" s="23"/>
      <c r="C24" s="24">
        <v>10000</v>
      </c>
      <c r="D24" s="108"/>
      <c r="E24" s="108"/>
      <c r="F24" s="108"/>
      <c r="G24" s="108"/>
      <c r="H24" s="108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51"/>
    </row>
    <row r="25" spans="2:30" x14ac:dyDescent="0.2">
      <c r="B25" s="23"/>
      <c r="C25" s="24">
        <v>12500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2:30" x14ac:dyDescent="0.2">
      <c r="B26" s="23">
        <v>5</v>
      </c>
      <c r="C26" s="24">
        <v>15000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9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9"/>
      <c r="AC26" s="52">
        <f t="shared" ref="AC25:AC39" si="5">(B26*P26*$P$23+AB26*B26*12)</f>
        <v>0</v>
      </c>
    </row>
    <row r="27" spans="2:30" x14ac:dyDescent="0.2">
      <c r="B27" s="23">
        <v>5</v>
      </c>
      <c r="C27" s="24">
        <v>17500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51"/>
    </row>
    <row r="28" spans="2:30" x14ac:dyDescent="0.2">
      <c r="B28" s="23">
        <v>4</v>
      </c>
      <c r="C28" s="24">
        <v>20000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51"/>
    </row>
    <row r="29" spans="2:30" x14ac:dyDescent="0.2">
      <c r="B29" s="23">
        <v>1</v>
      </c>
      <c r="C29" s="24">
        <v>22500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51"/>
    </row>
    <row r="30" spans="2:30" x14ac:dyDescent="0.2">
      <c r="B30" s="32"/>
      <c r="C30" s="33">
        <v>25000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51"/>
    </row>
    <row r="31" spans="2:30" x14ac:dyDescent="0.2">
      <c r="B31" s="23"/>
      <c r="C31" s="24">
        <v>27500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51"/>
    </row>
    <row r="32" spans="2:30" x14ac:dyDescent="0.2">
      <c r="B32" s="23"/>
      <c r="C32" s="24">
        <v>30000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51"/>
    </row>
    <row r="33" spans="2:30" x14ac:dyDescent="0.2">
      <c r="B33" s="23">
        <v>1</v>
      </c>
      <c r="C33" s="24">
        <v>32500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9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9"/>
      <c r="AC33" s="52">
        <f t="shared" si="5"/>
        <v>0</v>
      </c>
    </row>
    <row r="34" spans="2:30" x14ac:dyDescent="0.2">
      <c r="B34" s="23"/>
      <c r="C34" s="24">
        <v>35000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51"/>
    </row>
    <row r="35" spans="2:30" x14ac:dyDescent="0.2">
      <c r="B35" s="23"/>
      <c r="C35" s="24">
        <v>37500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51"/>
    </row>
    <row r="36" spans="2:30" x14ac:dyDescent="0.2">
      <c r="B36" s="23"/>
      <c r="C36" s="24">
        <v>40000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51"/>
    </row>
    <row r="37" spans="2:30" x14ac:dyDescent="0.2">
      <c r="B37" s="23">
        <v>1</v>
      </c>
      <c r="C37" s="24">
        <v>42500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9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9"/>
      <c r="AC37" s="52">
        <f t="shared" si="5"/>
        <v>0</v>
      </c>
    </row>
    <row r="38" spans="2:30" x14ac:dyDescent="0.2">
      <c r="B38" s="23"/>
      <c r="C38" s="24">
        <v>45000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51"/>
    </row>
    <row r="39" spans="2:30" x14ac:dyDescent="0.2">
      <c r="B39" s="23"/>
      <c r="C39" s="26">
        <v>47500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51"/>
    </row>
    <row r="40" spans="2:30" x14ac:dyDescent="0.2">
      <c r="B40" s="27">
        <f>SUM(B24:B39)</f>
        <v>17</v>
      </c>
      <c r="C40" s="95" t="s">
        <v>40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52">
        <f>SUM(AC24:AC39)</f>
        <v>0</v>
      </c>
    </row>
    <row r="41" spans="2:30" x14ac:dyDescent="0.2">
      <c r="B41" s="83"/>
      <c r="C41" s="8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84"/>
    </row>
    <row r="42" spans="2:30" x14ac:dyDescent="0.2">
      <c r="B42" s="110" t="s">
        <v>14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07"/>
      <c r="AC42" s="31" t="s">
        <v>11</v>
      </c>
      <c r="AD42" s="34"/>
    </row>
    <row r="43" spans="2:30" x14ac:dyDescent="0.2">
      <c r="B43" s="110" t="s">
        <v>15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07"/>
      <c r="AC43" s="31" t="s">
        <v>11</v>
      </c>
      <c r="AD43" s="34"/>
    </row>
    <row r="44" spans="2:30" x14ac:dyDescent="0.2">
      <c r="B44" s="28"/>
      <c r="C44" s="28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5"/>
    </row>
    <row r="45" spans="2:30" x14ac:dyDescent="0.2">
      <c r="B45" s="28"/>
      <c r="C45" s="28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5"/>
    </row>
    <row r="46" spans="2:30" x14ac:dyDescent="0.2">
      <c r="B46" s="116" t="s">
        <v>20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3"/>
    </row>
    <row r="47" spans="2:30" x14ac:dyDescent="0.2">
      <c r="B47" s="98"/>
      <c r="D47" s="16" t="s">
        <v>4</v>
      </c>
      <c r="E47" s="17"/>
      <c r="F47" s="17"/>
      <c r="G47" s="18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9"/>
    </row>
    <row r="48" spans="2:30" ht="25.5" x14ac:dyDescent="0.2">
      <c r="B48" s="20" t="s">
        <v>5</v>
      </c>
      <c r="C48" s="21" t="s">
        <v>1</v>
      </c>
      <c r="D48" s="40">
        <v>12</v>
      </c>
      <c r="E48" s="63">
        <f>D48+3</f>
        <v>15</v>
      </c>
      <c r="F48" s="63">
        <f t="shared" ref="F48:P48" si="6">E48+3</f>
        <v>18</v>
      </c>
      <c r="G48" s="63">
        <f t="shared" si="6"/>
        <v>21</v>
      </c>
      <c r="H48" s="63">
        <f t="shared" si="6"/>
        <v>24</v>
      </c>
      <c r="I48" s="63">
        <f t="shared" si="6"/>
        <v>27</v>
      </c>
      <c r="J48" s="63">
        <f t="shared" si="6"/>
        <v>30</v>
      </c>
      <c r="K48" s="63">
        <f t="shared" si="6"/>
        <v>33</v>
      </c>
      <c r="L48" s="63">
        <f t="shared" si="6"/>
        <v>36</v>
      </c>
      <c r="M48" s="63">
        <f t="shared" si="6"/>
        <v>39</v>
      </c>
      <c r="N48" s="63">
        <f t="shared" si="6"/>
        <v>42</v>
      </c>
      <c r="O48" s="63">
        <f t="shared" si="6"/>
        <v>45</v>
      </c>
      <c r="P48" s="64">
        <f t="shared" si="6"/>
        <v>48</v>
      </c>
      <c r="Q48" s="79">
        <v>49</v>
      </c>
      <c r="R48" s="79">
        <f t="shared" ref="R48:AB48" si="7">Q48+1</f>
        <v>50</v>
      </c>
      <c r="S48" s="79">
        <f t="shared" si="7"/>
        <v>51</v>
      </c>
      <c r="T48" s="79">
        <f t="shared" si="7"/>
        <v>52</v>
      </c>
      <c r="U48" s="79">
        <f t="shared" si="7"/>
        <v>53</v>
      </c>
      <c r="V48" s="79">
        <f t="shared" si="7"/>
        <v>54</v>
      </c>
      <c r="W48" s="79">
        <f t="shared" si="7"/>
        <v>55</v>
      </c>
      <c r="X48" s="79">
        <f t="shared" si="7"/>
        <v>56</v>
      </c>
      <c r="Y48" s="79">
        <f t="shared" si="7"/>
        <v>57</v>
      </c>
      <c r="Z48" s="79">
        <f t="shared" si="7"/>
        <v>58</v>
      </c>
      <c r="AA48" s="79">
        <f t="shared" si="7"/>
        <v>59</v>
      </c>
      <c r="AB48" s="65">
        <f t="shared" si="7"/>
        <v>60</v>
      </c>
      <c r="AC48" s="25" t="s">
        <v>3</v>
      </c>
    </row>
    <row r="49" spans="2:30" x14ac:dyDescent="0.2">
      <c r="B49" s="23"/>
      <c r="C49" s="24">
        <v>2500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51"/>
    </row>
    <row r="50" spans="2:30" x14ac:dyDescent="0.2">
      <c r="B50" s="23"/>
      <c r="C50" s="24">
        <v>5000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51"/>
    </row>
    <row r="51" spans="2:30" x14ac:dyDescent="0.2">
      <c r="B51" s="23">
        <v>3</v>
      </c>
      <c r="C51" s="24">
        <v>7500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9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52">
        <f>(B51*P51*$P$48+AB51*B51*12)</f>
        <v>0</v>
      </c>
    </row>
    <row r="52" spans="2:30" x14ac:dyDescent="0.2">
      <c r="B52" s="23">
        <v>8</v>
      </c>
      <c r="C52" s="24">
        <v>10000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9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52">
        <f t="shared" ref="AC50:AC55" si="8">(B52*P52*$P$48+AB52*B52*12)</f>
        <v>0</v>
      </c>
    </row>
    <row r="53" spans="2:30" x14ac:dyDescent="0.2">
      <c r="B53" s="23">
        <v>2</v>
      </c>
      <c r="C53" s="24">
        <v>12500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9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52">
        <f>(B53*P53*$P$48+AB53*B53*12)</f>
        <v>0</v>
      </c>
    </row>
    <row r="54" spans="2:30" x14ac:dyDescent="0.2">
      <c r="B54" s="23"/>
      <c r="C54" s="24">
        <v>15000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62"/>
    </row>
    <row r="55" spans="2:30" x14ac:dyDescent="0.2">
      <c r="B55" s="23"/>
      <c r="C55" s="26">
        <v>17500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51"/>
    </row>
    <row r="56" spans="2:30" x14ac:dyDescent="0.2">
      <c r="B56" s="27">
        <f>SUM(B49:B55)</f>
        <v>13</v>
      </c>
      <c r="C56" s="95" t="s">
        <v>41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9"/>
      <c r="AC56" s="52">
        <f>SUM(AC49:AC55)</f>
        <v>0</v>
      </c>
    </row>
    <row r="57" spans="2:30" x14ac:dyDescent="0.2">
      <c r="B57" s="28"/>
      <c r="C57" s="29"/>
      <c r="G57" s="13"/>
      <c r="AC57" s="30"/>
    </row>
    <row r="58" spans="2:30" x14ac:dyDescent="0.2">
      <c r="B58" s="110" t="s">
        <v>18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07"/>
      <c r="AC58" s="31" t="s">
        <v>11</v>
      </c>
      <c r="AD58" s="34"/>
    </row>
    <row r="59" spans="2:30" x14ac:dyDescent="0.2">
      <c r="B59" s="110" t="s">
        <v>19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07"/>
      <c r="AC59" s="31" t="s">
        <v>11</v>
      </c>
      <c r="AD59" s="34"/>
    </row>
    <row r="60" spans="2:30" x14ac:dyDescent="0.2">
      <c r="B60" s="28"/>
      <c r="C60" s="29"/>
      <c r="G60" s="13"/>
      <c r="AC60" s="30"/>
    </row>
    <row r="61" spans="2:30" x14ac:dyDescent="0.2">
      <c r="B61" s="28"/>
      <c r="C61" s="29"/>
      <c r="G61" s="13"/>
      <c r="AC61" s="30"/>
    </row>
    <row r="62" spans="2:30" x14ac:dyDescent="0.2">
      <c r="B62" s="116" t="s">
        <v>21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3"/>
    </row>
    <row r="63" spans="2:30" x14ac:dyDescent="0.2">
      <c r="B63" s="94"/>
      <c r="D63" s="16" t="s">
        <v>4</v>
      </c>
      <c r="E63" s="17"/>
      <c r="F63" s="17"/>
      <c r="G63" s="18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9"/>
    </row>
    <row r="64" spans="2:30" ht="25.5" x14ac:dyDescent="0.2">
      <c r="B64" s="20" t="s">
        <v>5</v>
      </c>
      <c r="C64" s="21" t="s">
        <v>1</v>
      </c>
      <c r="D64" s="40">
        <v>12</v>
      </c>
      <c r="E64" s="63">
        <f>D64+3</f>
        <v>15</v>
      </c>
      <c r="F64" s="63">
        <f t="shared" ref="F64:P64" si="9">E64+3</f>
        <v>18</v>
      </c>
      <c r="G64" s="63">
        <f t="shared" si="9"/>
        <v>21</v>
      </c>
      <c r="H64" s="63">
        <f t="shared" si="9"/>
        <v>24</v>
      </c>
      <c r="I64" s="63">
        <f t="shared" si="9"/>
        <v>27</v>
      </c>
      <c r="J64" s="63">
        <f t="shared" si="9"/>
        <v>30</v>
      </c>
      <c r="K64" s="63">
        <f t="shared" si="9"/>
        <v>33</v>
      </c>
      <c r="L64" s="63">
        <f t="shared" si="9"/>
        <v>36</v>
      </c>
      <c r="M64" s="63">
        <f t="shared" si="9"/>
        <v>39</v>
      </c>
      <c r="N64" s="63">
        <f t="shared" si="9"/>
        <v>42</v>
      </c>
      <c r="O64" s="63">
        <f t="shared" si="9"/>
        <v>45</v>
      </c>
      <c r="P64" s="64">
        <f t="shared" si="9"/>
        <v>48</v>
      </c>
      <c r="Q64" s="79">
        <v>49</v>
      </c>
      <c r="R64" s="79">
        <f t="shared" ref="R64:AB64" si="10">Q64+1</f>
        <v>50</v>
      </c>
      <c r="S64" s="79">
        <f t="shared" si="10"/>
        <v>51</v>
      </c>
      <c r="T64" s="79">
        <f t="shared" si="10"/>
        <v>52</v>
      </c>
      <c r="U64" s="79">
        <f t="shared" si="10"/>
        <v>53</v>
      </c>
      <c r="V64" s="79">
        <f t="shared" si="10"/>
        <v>54</v>
      </c>
      <c r="W64" s="79">
        <f t="shared" si="10"/>
        <v>55</v>
      </c>
      <c r="X64" s="79">
        <f t="shared" si="10"/>
        <v>56</v>
      </c>
      <c r="Y64" s="79">
        <f t="shared" si="10"/>
        <v>57</v>
      </c>
      <c r="Z64" s="79">
        <f t="shared" si="10"/>
        <v>58</v>
      </c>
      <c r="AA64" s="79">
        <f t="shared" si="10"/>
        <v>59</v>
      </c>
      <c r="AB64" s="65">
        <f t="shared" si="10"/>
        <v>60</v>
      </c>
      <c r="AC64" s="25" t="s">
        <v>3</v>
      </c>
    </row>
    <row r="65" spans="2:29" x14ac:dyDescent="0.2">
      <c r="B65" s="23"/>
      <c r="C65" s="24">
        <v>10000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2:29" x14ac:dyDescent="0.2">
      <c r="B66" s="23"/>
      <c r="C66" s="24">
        <v>12500</v>
      </c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2:29" x14ac:dyDescent="0.2">
      <c r="B67" s="23">
        <v>7</v>
      </c>
      <c r="C67" s="24">
        <v>15000</v>
      </c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9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9"/>
      <c r="AC67" s="52">
        <f t="shared" ref="AC66:AC79" si="11">(B67*P67*$P$65+AB67*B67*12)</f>
        <v>0</v>
      </c>
    </row>
    <row r="68" spans="2:29" x14ac:dyDescent="0.2">
      <c r="B68" s="23">
        <v>1</v>
      </c>
      <c r="C68" s="24">
        <v>17500</v>
      </c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9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9"/>
      <c r="AC68" s="52">
        <f t="shared" si="11"/>
        <v>0</v>
      </c>
    </row>
    <row r="69" spans="2:29" x14ac:dyDescent="0.2">
      <c r="B69" s="23"/>
      <c r="C69" s="24">
        <v>20000</v>
      </c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2:29" x14ac:dyDescent="0.2">
      <c r="B70" s="23"/>
      <c r="C70" s="24">
        <v>22500</v>
      </c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2:29" x14ac:dyDescent="0.2">
      <c r="B71" s="23"/>
      <c r="C71" s="24">
        <v>25000</v>
      </c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2:29" x14ac:dyDescent="0.2">
      <c r="B72" s="23"/>
      <c r="C72" s="24">
        <v>27500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2:29" x14ac:dyDescent="0.2">
      <c r="B73" s="23">
        <v>1</v>
      </c>
      <c r="C73" s="24">
        <v>30000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9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9"/>
      <c r="AC73" s="52">
        <f t="shared" si="11"/>
        <v>0</v>
      </c>
    </row>
    <row r="74" spans="2:29" x14ac:dyDescent="0.2">
      <c r="B74" s="23"/>
      <c r="C74" s="24">
        <v>32500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7"/>
      <c r="AC74" s="51"/>
    </row>
    <row r="75" spans="2:29" x14ac:dyDescent="0.2">
      <c r="B75" s="23">
        <v>4</v>
      </c>
      <c r="C75" s="24">
        <v>35000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9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9"/>
      <c r="AC75" s="52">
        <f t="shared" si="11"/>
        <v>0</v>
      </c>
    </row>
    <row r="76" spans="2:29" x14ac:dyDescent="0.2">
      <c r="B76" s="23"/>
      <c r="C76" s="24">
        <v>37500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7"/>
      <c r="AC76" s="51"/>
    </row>
    <row r="77" spans="2:29" x14ac:dyDescent="0.2">
      <c r="B77" s="23">
        <v>1</v>
      </c>
      <c r="C77" s="24">
        <v>40000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9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9"/>
      <c r="AC77" s="52">
        <f t="shared" si="11"/>
        <v>0</v>
      </c>
    </row>
    <row r="78" spans="2:29" x14ac:dyDescent="0.2">
      <c r="B78" s="23"/>
      <c r="C78" s="24">
        <v>42500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51"/>
    </row>
    <row r="79" spans="2:29" x14ac:dyDescent="0.2">
      <c r="B79" s="23"/>
      <c r="C79" s="26">
        <v>45000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51"/>
    </row>
    <row r="80" spans="2:29" x14ac:dyDescent="0.2">
      <c r="B80" s="27">
        <f>SUM(B65:B79)</f>
        <v>14</v>
      </c>
      <c r="C80" s="95" t="s">
        <v>38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9"/>
      <c r="AC80" s="52">
        <f>SUM(AC65:AC79)</f>
        <v>0</v>
      </c>
    </row>
    <row r="81" spans="2:30" x14ac:dyDescent="0.2">
      <c r="B81" s="28"/>
      <c r="C81" s="28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5"/>
    </row>
    <row r="82" spans="2:30" x14ac:dyDescent="0.2">
      <c r="B82" s="110" t="s">
        <v>23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07"/>
      <c r="AC82" s="31" t="s">
        <v>11</v>
      </c>
      <c r="AD82" s="34"/>
    </row>
    <row r="83" spans="2:30" x14ac:dyDescent="0.2">
      <c r="B83" s="110" t="s">
        <v>24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07"/>
      <c r="AC83" s="31" t="s">
        <v>11</v>
      </c>
      <c r="AD83" s="34"/>
    </row>
    <row r="84" spans="2:30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34"/>
      <c r="AC84" s="34"/>
      <c r="AD84" s="34"/>
    </row>
    <row r="85" spans="2:30" x14ac:dyDescent="0.2">
      <c r="B85" s="28"/>
      <c r="C85" s="28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5"/>
    </row>
    <row r="86" spans="2:30" x14ac:dyDescent="0.2">
      <c r="B86" s="116" t="s">
        <v>22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3"/>
    </row>
    <row r="87" spans="2:30" x14ac:dyDescent="0.2">
      <c r="B87" s="94"/>
      <c r="D87" s="16" t="s">
        <v>4</v>
      </c>
      <c r="E87" s="17"/>
      <c r="F87" s="17"/>
      <c r="G87" s="18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9"/>
    </row>
    <row r="88" spans="2:30" ht="25.5" x14ac:dyDescent="0.2">
      <c r="B88" s="20" t="s">
        <v>5</v>
      </c>
      <c r="C88" s="21" t="s">
        <v>1</v>
      </c>
      <c r="D88" s="66">
        <v>12</v>
      </c>
      <c r="E88" s="67">
        <f>D88+3</f>
        <v>15</v>
      </c>
      <c r="F88" s="67">
        <f t="shared" ref="F88:P88" si="12">E88+3</f>
        <v>18</v>
      </c>
      <c r="G88" s="67">
        <f t="shared" si="12"/>
        <v>21</v>
      </c>
      <c r="H88" s="67">
        <f t="shared" si="12"/>
        <v>24</v>
      </c>
      <c r="I88" s="67">
        <f t="shared" si="12"/>
        <v>27</v>
      </c>
      <c r="J88" s="67">
        <f t="shared" si="12"/>
        <v>30</v>
      </c>
      <c r="K88" s="67">
        <f t="shared" si="12"/>
        <v>33</v>
      </c>
      <c r="L88" s="67">
        <f t="shared" si="12"/>
        <v>36</v>
      </c>
      <c r="M88" s="67">
        <f t="shared" si="12"/>
        <v>39</v>
      </c>
      <c r="N88" s="67">
        <f t="shared" si="12"/>
        <v>42</v>
      </c>
      <c r="O88" s="67">
        <f t="shared" si="12"/>
        <v>45</v>
      </c>
      <c r="P88" s="68">
        <f t="shared" si="12"/>
        <v>48</v>
      </c>
      <c r="Q88" s="80">
        <f>P88+1</f>
        <v>49</v>
      </c>
      <c r="R88" s="80">
        <f t="shared" ref="R88:AB88" si="13">Q88+1</f>
        <v>50</v>
      </c>
      <c r="S88" s="80">
        <f t="shared" si="13"/>
        <v>51</v>
      </c>
      <c r="T88" s="80">
        <f t="shared" si="13"/>
        <v>52</v>
      </c>
      <c r="U88" s="80">
        <f t="shared" si="13"/>
        <v>53</v>
      </c>
      <c r="V88" s="80">
        <f t="shared" si="13"/>
        <v>54</v>
      </c>
      <c r="W88" s="80">
        <f t="shared" si="13"/>
        <v>55</v>
      </c>
      <c r="X88" s="80">
        <f t="shared" si="13"/>
        <v>56</v>
      </c>
      <c r="Y88" s="80">
        <f t="shared" si="13"/>
        <v>57</v>
      </c>
      <c r="Z88" s="80">
        <f t="shared" si="13"/>
        <v>58</v>
      </c>
      <c r="AA88" s="80">
        <f t="shared" si="13"/>
        <v>59</v>
      </c>
      <c r="AB88" s="69">
        <f t="shared" si="13"/>
        <v>60</v>
      </c>
      <c r="AC88" s="25" t="s">
        <v>3</v>
      </c>
    </row>
    <row r="89" spans="2:30" x14ac:dyDescent="0.2">
      <c r="B89" s="23"/>
      <c r="C89" s="24">
        <v>5000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51"/>
    </row>
    <row r="90" spans="2:30" x14ac:dyDescent="0.2">
      <c r="B90" s="23"/>
      <c r="C90" s="24">
        <v>7500</v>
      </c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51"/>
    </row>
    <row r="91" spans="2:30" x14ac:dyDescent="0.2">
      <c r="B91" s="23">
        <v>2</v>
      </c>
      <c r="C91" s="24">
        <v>10000</v>
      </c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9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9"/>
      <c r="AC91" s="52">
        <f t="shared" ref="AC89:AC99" si="14">(B91*P91*$P$89+AB91*B91*12)</f>
        <v>0</v>
      </c>
    </row>
    <row r="92" spans="2:30" x14ac:dyDescent="0.2">
      <c r="B92" s="23"/>
      <c r="C92" s="24">
        <v>12500</v>
      </c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51"/>
    </row>
    <row r="93" spans="2:30" x14ac:dyDescent="0.2">
      <c r="B93" s="23"/>
      <c r="C93" s="24">
        <v>15000</v>
      </c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51"/>
    </row>
    <row r="94" spans="2:30" x14ac:dyDescent="0.2">
      <c r="B94" s="23"/>
      <c r="C94" s="24">
        <v>17500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51"/>
    </row>
    <row r="95" spans="2:30" x14ac:dyDescent="0.2">
      <c r="B95" s="23">
        <v>2</v>
      </c>
      <c r="C95" s="24">
        <v>20000</v>
      </c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9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9"/>
      <c r="AC95" s="52">
        <f t="shared" si="14"/>
        <v>0</v>
      </c>
    </row>
    <row r="96" spans="2:30" x14ac:dyDescent="0.2">
      <c r="B96" s="23"/>
      <c r="C96" s="24">
        <v>22500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7"/>
      <c r="AC96" s="51"/>
    </row>
    <row r="97" spans="2:30" x14ac:dyDescent="0.2">
      <c r="B97" s="23">
        <v>9</v>
      </c>
      <c r="C97" s="24">
        <v>25000</v>
      </c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9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9"/>
      <c r="AC97" s="52">
        <f t="shared" si="14"/>
        <v>0</v>
      </c>
    </row>
    <row r="98" spans="2:30" x14ac:dyDescent="0.2">
      <c r="B98" s="23"/>
      <c r="C98" s="24">
        <v>27500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51"/>
    </row>
    <row r="99" spans="2:30" x14ac:dyDescent="0.2">
      <c r="B99" s="23"/>
      <c r="C99" s="26">
        <v>30000</v>
      </c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51"/>
    </row>
    <row r="100" spans="2:30" x14ac:dyDescent="0.2">
      <c r="B100" s="27">
        <f>SUM(B89:B99)</f>
        <v>13</v>
      </c>
      <c r="C100" s="95" t="s">
        <v>37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9"/>
      <c r="AC100" s="52">
        <f>SUM(AC89:AC99)</f>
        <v>0</v>
      </c>
    </row>
    <row r="101" spans="2:30" x14ac:dyDescent="0.2">
      <c r="B101" s="28"/>
      <c r="C101" s="28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70"/>
    </row>
    <row r="102" spans="2:30" x14ac:dyDescent="0.2">
      <c r="B102" s="110" t="s">
        <v>25</v>
      </c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07"/>
      <c r="AC102" s="31" t="s">
        <v>11</v>
      </c>
      <c r="AD102" s="34"/>
    </row>
    <row r="103" spans="2:30" x14ac:dyDescent="0.2">
      <c r="B103" s="110" t="s">
        <v>26</v>
      </c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07"/>
      <c r="AC103" s="31" t="s">
        <v>11</v>
      </c>
      <c r="AD103" s="34"/>
    </row>
    <row r="104" spans="2:30" x14ac:dyDescent="0.2">
      <c r="B104" s="28"/>
      <c r="C104" s="28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70"/>
    </row>
    <row r="105" spans="2:30" x14ac:dyDescent="0.2">
      <c r="B105" s="28"/>
      <c r="C105" s="28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70"/>
    </row>
    <row r="106" spans="2:30" x14ac:dyDescent="0.2">
      <c r="B106" s="36">
        <f>SUM(B100,B80,B56,B40,B15)</f>
        <v>104</v>
      </c>
      <c r="C106" s="37" t="s">
        <v>7</v>
      </c>
      <c r="D106" s="17"/>
      <c r="E106" s="17"/>
      <c r="F106" s="17"/>
      <c r="G106" s="18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9"/>
      <c r="AC106" s="71">
        <f>SUM(AC100,AC80,AC56,AC40,AC15)</f>
        <v>0</v>
      </c>
    </row>
    <row r="107" spans="2:30" x14ac:dyDescent="0.2">
      <c r="B107" s="90"/>
      <c r="C107" s="91"/>
      <c r="D107" s="34"/>
      <c r="E107" s="34"/>
      <c r="F107" s="34"/>
      <c r="G107" s="92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</row>
    <row r="108" spans="2:30" x14ac:dyDescent="0.2">
      <c r="B108" s="111" t="s">
        <v>85</v>
      </c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3"/>
      <c r="AC108" s="93">
        <v>0.1</v>
      </c>
    </row>
    <row r="109" spans="2:30" x14ac:dyDescent="0.2">
      <c r="B109" s="97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34"/>
      <c r="AC109" s="34"/>
    </row>
    <row r="110" spans="2:30" x14ac:dyDescent="0.2">
      <c r="B110" s="36">
        <v>104</v>
      </c>
      <c r="C110" s="37" t="s">
        <v>81</v>
      </c>
      <c r="D110" s="17"/>
      <c r="E110" s="17"/>
      <c r="F110" s="17"/>
      <c r="G110" s="1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9"/>
      <c r="AC110" s="71">
        <f>SUM((AC106)+(AC106*10/100))</f>
        <v>0</v>
      </c>
    </row>
    <row r="111" spans="2:30" x14ac:dyDescent="0.2">
      <c r="B111" s="90"/>
      <c r="C111" s="91"/>
      <c r="D111" s="34"/>
      <c r="E111" s="34"/>
      <c r="F111" s="34"/>
      <c r="G111" s="92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</row>
    <row r="112" spans="2:30" x14ac:dyDescent="0.2">
      <c r="B112" s="90"/>
      <c r="C112" s="91"/>
      <c r="D112" s="34"/>
      <c r="E112" s="34"/>
      <c r="F112" s="34"/>
      <c r="G112" s="92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</row>
    <row r="113" spans="2:29" x14ac:dyDescent="0.2">
      <c r="B113" s="114" t="s">
        <v>83</v>
      </c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</row>
    <row r="114" spans="2:29" ht="39.75" customHeight="1" x14ac:dyDescent="0.2">
      <c r="B114" s="114" t="s">
        <v>84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</row>
    <row r="115" spans="2:29" x14ac:dyDescent="0.2">
      <c r="B115" s="114" t="s">
        <v>82</v>
      </c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</row>
    <row r="116" spans="2:29" ht="57" customHeight="1" x14ac:dyDescent="0.2">
      <c r="B116" s="114" t="s">
        <v>9</v>
      </c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</row>
    <row r="117" spans="2:29" ht="30" customHeight="1" x14ac:dyDescent="0.2">
      <c r="B117" s="114" t="s">
        <v>8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</row>
    <row r="118" spans="2:29" x14ac:dyDescent="0.2">
      <c r="B118" s="114" t="s">
        <v>10</v>
      </c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</row>
    <row r="120" spans="2:29" x14ac:dyDescent="0.2">
      <c r="B120" s="117" t="s">
        <v>86</v>
      </c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9"/>
    </row>
    <row r="121" spans="2:29" x14ac:dyDescent="0.2">
      <c r="B121" s="114" t="s">
        <v>87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</row>
    <row r="122" spans="2:29" x14ac:dyDescent="0.2">
      <c r="B122" s="114" t="s">
        <v>88</v>
      </c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</row>
    <row r="123" spans="2:29" x14ac:dyDescent="0.2">
      <c r="B123" s="120" t="s">
        <v>89</v>
      </c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</row>
    <row r="124" spans="2:29" x14ac:dyDescent="0.2">
      <c r="B124" s="114" t="s">
        <v>91</v>
      </c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</row>
    <row r="125" spans="2:29" x14ac:dyDescent="0.2">
      <c r="B125" s="114" t="s">
        <v>90</v>
      </c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</row>
  </sheetData>
  <sheetProtection password="CFE4" sheet="1" objects="1" scenarios="1" formatCells="0" insertColumns="0" insertRows="0" insertHyperlinks="0" deleteColumns="0" deleteRows="0" sort="0" autoFilter="0" pivotTables="0"/>
  <mergeCells count="28">
    <mergeCell ref="B120:AC120"/>
    <mergeCell ref="B121:AC121"/>
    <mergeCell ref="B122:AC122"/>
    <mergeCell ref="B123:AC123"/>
    <mergeCell ref="B124:AC124"/>
    <mergeCell ref="B125:AC125"/>
    <mergeCell ref="B5:AC5"/>
    <mergeCell ref="B21:AC21"/>
    <mergeCell ref="B42:AA42"/>
    <mergeCell ref="B43:AA43"/>
    <mergeCell ref="B58:AA58"/>
    <mergeCell ref="B46:AC46"/>
    <mergeCell ref="B115:AC115"/>
    <mergeCell ref="B116:AC116"/>
    <mergeCell ref="B117:AC117"/>
    <mergeCell ref="B118:AC118"/>
    <mergeCell ref="B17:AA17"/>
    <mergeCell ref="B18:AA18"/>
    <mergeCell ref="B62:AC62"/>
    <mergeCell ref="B86:AC86"/>
    <mergeCell ref="B82:AA82"/>
    <mergeCell ref="B59:AA59"/>
    <mergeCell ref="B108:AB108"/>
    <mergeCell ref="B113:AC113"/>
    <mergeCell ref="B114:AC114"/>
    <mergeCell ref="B83:AA83"/>
    <mergeCell ref="B102:AA102"/>
    <mergeCell ref="B103:AA103"/>
  </mergeCells>
  <conditionalFormatting sqref="E24">
    <cfRule type="expression" dxfId="0" priority="1">
      <formula>ABS(E24-D24)/D24&gt;15/100</formula>
    </cfRule>
  </conditionalFormatting>
  <dataValidations count="4">
    <dataValidation type="custom" allowBlank="1" showInputMessage="1" showErrorMessage="1" sqref="E25:H39">
      <formula1>(MAX($D25:E25)-MIN($D25:E25))/MAX($D25:E25)&lt;=15/100</formula1>
    </dataValidation>
    <dataValidation type="custom" allowBlank="1" showInputMessage="1" showErrorMessage="1" error="Грешна стойност" sqref="F24:G24">
      <formula1>ABS(F24-E24)/E24&lt;=15/100</formula1>
    </dataValidation>
    <dataValidation type="custom" errorStyle="warning" allowBlank="1" showInputMessage="1" showErrorMessage="1" error="Грешна стойност" sqref="H24">
      <formula1>ABS(H24-G24)/G24&lt;=15/100</formula1>
    </dataValidation>
    <dataValidation errorStyle="warning" allowBlank="1" showInputMessage="1" showErrorMessage="1" sqref="D24"/>
  </dataValidations>
  <printOptions horizontalCentered="1"/>
  <pageMargins left="0.59055118110236227" right="0.59055118110236227" top="0.19685039370078741" bottom="0.19685039370078741" header="0" footer="0"/>
  <pageSetup paperSize="9" scale="72" fitToHeight="5" orientation="landscape" verticalDpi="599" r:id="rId1"/>
  <headerFooter>
    <oddFooter>Стр. &amp;P от &amp;N</oddFooter>
  </headerFooter>
  <rowBreaks count="2" manualBreakCount="2">
    <brk id="44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40"/>
  <sheetViews>
    <sheetView showGridLines="0" zoomScaleNormal="100" workbookViewId="0">
      <selection activeCell="AD31" sqref="AD31"/>
    </sheetView>
  </sheetViews>
  <sheetFormatPr defaultRowHeight="12.75" x14ac:dyDescent="0.2"/>
  <cols>
    <col min="1" max="1" width="1.42578125" style="1" customWidth="1"/>
    <col min="2" max="2" width="6.42578125" style="1" customWidth="1"/>
    <col min="3" max="3" width="8.7109375" style="2" bestFit="1" customWidth="1"/>
    <col min="4" max="29" width="8.140625" style="1" customWidth="1"/>
    <col min="30" max="30" width="12.5703125" style="1" customWidth="1"/>
    <col min="31" max="16384" width="9.140625" style="1"/>
  </cols>
  <sheetData>
    <row r="1" spans="1:30" s="12" customFormat="1" x14ac:dyDescent="0.2">
      <c r="B1" s="100" t="s">
        <v>0</v>
      </c>
      <c r="D1" s="13"/>
      <c r="E1" s="13"/>
      <c r="F1" s="13"/>
      <c r="G1" s="14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5"/>
    </row>
    <row r="2" spans="1:30" s="12" customFormat="1" x14ac:dyDescent="0.2">
      <c r="B2" s="102" t="s">
        <v>29</v>
      </c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5"/>
    </row>
    <row r="3" spans="1:30" s="12" customFormat="1" x14ac:dyDescent="0.2">
      <c r="B3" s="102" t="s">
        <v>28</v>
      </c>
      <c r="D3" s="13"/>
      <c r="E3" s="13"/>
      <c r="F3" s="13"/>
      <c r="G3" s="1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5"/>
    </row>
    <row r="4" spans="1:30" s="12" customFormat="1" x14ac:dyDescent="0.2">
      <c r="B4" s="116" t="s">
        <v>33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</row>
    <row r="5" spans="1:30" x14ac:dyDescent="0.2">
      <c r="B5" s="102"/>
      <c r="C5" s="12"/>
      <c r="D5" s="16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</row>
    <row r="6" spans="1:30" ht="25.5" x14ac:dyDescent="0.2">
      <c r="A6" s="2"/>
      <c r="B6" s="20" t="s">
        <v>5</v>
      </c>
      <c r="C6" s="5" t="s">
        <v>1</v>
      </c>
      <c r="D6" s="43">
        <v>12</v>
      </c>
      <c r="E6" s="43">
        <f>D6+3</f>
        <v>15</v>
      </c>
      <c r="F6" s="43">
        <f t="shared" ref="F6:Q6" si="0">E6+3</f>
        <v>18</v>
      </c>
      <c r="G6" s="43">
        <f t="shared" si="0"/>
        <v>21</v>
      </c>
      <c r="H6" s="43">
        <f t="shared" si="0"/>
        <v>24</v>
      </c>
      <c r="I6" s="43">
        <f t="shared" si="0"/>
        <v>27</v>
      </c>
      <c r="J6" s="74">
        <v>30</v>
      </c>
      <c r="K6" s="75">
        <v>31.03</v>
      </c>
      <c r="L6" s="43">
        <v>33</v>
      </c>
      <c r="M6" s="43">
        <f t="shared" si="0"/>
        <v>36</v>
      </c>
      <c r="N6" s="43">
        <f t="shared" si="0"/>
        <v>39</v>
      </c>
      <c r="O6" s="43">
        <f t="shared" si="0"/>
        <v>42</v>
      </c>
      <c r="P6" s="43">
        <f t="shared" si="0"/>
        <v>45</v>
      </c>
      <c r="Q6" s="46">
        <f t="shared" si="0"/>
        <v>48</v>
      </c>
      <c r="R6" s="74">
        <f>Q6+1</f>
        <v>49</v>
      </c>
      <c r="S6" s="74">
        <f t="shared" ref="S6:AC6" si="1">R6+1</f>
        <v>50</v>
      </c>
      <c r="T6" s="74">
        <f t="shared" si="1"/>
        <v>51</v>
      </c>
      <c r="U6" s="74">
        <f t="shared" si="1"/>
        <v>52</v>
      </c>
      <c r="V6" s="74">
        <f t="shared" si="1"/>
        <v>53</v>
      </c>
      <c r="W6" s="74">
        <f t="shared" si="1"/>
        <v>54</v>
      </c>
      <c r="X6" s="74">
        <f t="shared" si="1"/>
        <v>55</v>
      </c>
      <c r="Y6" s="74">
        <f t="shared" si="1"/>
        <v>56</v>
      </c>
      <c r="Z6" s="74">
        <f t="shared" si="1"/>
        <v>57</v>
      </c>
      <c r="AA6" s="74">
        <f t="shared" si="1"/>
        <v>58</v>
      </c>
      <c r="AB6" s="74">
        <f t="shared" si="1"/>
        <v>59</v>
      </c>
      <c r="AC6" s="46">
        <f t="shared" si="1"/>
        <v>60</v>
      </c>
      <c r="AD6" s="22" t="s">
        <v>2</v>
      </c>
    </row>
    <row r="7" spans="1:30" x14ac:dyDescent="0.2">
      <c r="A7" s="2"/>
      <c r="B7" s="8"/>
      <c r="C7" s="9">
        <v>10000</v>
      </c>
      <c r="D7" s="103"/>
      <c r="E7" s="103"/>
      <c r="F7" s="103"/>
      <c r="G7" s="103"/>
      <c r="H7" s="103"/>
      <c r="I7" s="103"/>
      <c r="J7" s="103"/>
      <c r="K7" s="124"/>
      <c r="L7" s="124"/>
      <c r="M7" s="129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51"/>
    </row>
    <row r="8" spans="1:30" x14ac:dyDescent="0.2">
      <c r="A8" s="2"/>
      <c r="B8" s="8"/>
      <c r="C8" s="9">
        <v>12500</v>
      </c>
      <c r="D8" s="103"/>
      <c r="E8" s="103"/>
      <c r="F8" s="103"/>
      <c r="G8" s="103"/>
      <c r="H8" s="103"/>
      <c r="I8" s="103"/>
      <c r="J8" s="103"/>
      <c r="K8" s="124"/>
      <c r="L8" s="124"/>
      <c r="M8" s="124"/>
      <c r="N8" s="124"/>
      <c r="O8" s="124"/>
      <c r="P8" s="124"/>
      <c r="Q8" s="124"/>
      <c r="R8" s="103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51"/>
    </row>
    <row r="9" spans="1:30" x14ac:dyDescent="0.2">
      <c r="A9" s="2"/>
      <c r="B9" s="8">
        <v>1</v>
      </c>
      <c r="C9" s="9">
        <v>15000</v>
      </c>
      <c r="D9" s="103"/>
      <c r="E9" s="103"/>
      <c r="F9" s="103"/>
      <c r="G9" s="103"/>
      <c r="H9" s="103"/>
      <c r="I9" s="103"/>
      <c r="J9" s="103"/>
      <c r="K9" s="107"/>
      <c r="L9" s="107"/>
      <c r="M9" s="107"/>
      <c r="N9" s="107"/>
      <c r="O9" s="107"/>
      <c r="P9" s="107"/>
      <c r="Q9" s="109"/>
      <c r="R9" s="108"/>
      <c r="S9" s="124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52">
        <f>(B9*Q9*$Q$6+AC9*B9*12)</f>
        <v>0</v>
      </c>
    </row>
    <row r="10" spans="1:30" x14ac:dyDescent="0.2">
      <c r="A10" s="2"/>
      <c r="B10" s="8"/>
      <c r="C10" s="9">
        <v>17500</v>
      </c>
      <c r="D10" s="103"/>
      <c r="E10" s="103"/>
      <c r="F10" s="103"/>
      <c r="G10" s="103"/>
      <c r="H10" s="103"/>
      <c r="I10" s="103"/>
      <c r="J10" s="103"/>
      <c r="K10" s="124"/>
      <c r="L10" s="124"/>
      <c r="M10" s="124"/>
      <c r="N10" s="124"/>
      <c r="O10" s="124"/>
      <c r="P10" s="124"/>
      <c r="Q10" s="124"/>
      <c r="R10" s="125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51"/>
    </row>
    <row r="11" spans="1:30" x14ac:dyDescent="0.2">
      <c r="A11" s="2"/>
      <c r="B11" s="8">
        <v>1</v>
      </c>
      <c r="C11" s="9">
        <v>20000</v>
      </c>
      <c r="D11" s="103"/>
      <c r="E11" s="103"/>
      <c r="F11" s="103"/>
      <c r="G11" s="103"/>
      <c r="H11" s="103"/>
      <c r="I11" s="103"/>
      <c r="J11" s="103"/>
      <c r="K11" s="107"/>
      <c r="L11" s="107"/>
      <c r="M11" s="107"/>
      <c r="N11" s="107"/>
      <c r="O11" s="107"/>
      <c r="P11" s="107"/>
      <c r="Q11" s="109"/>
      <c r="R11" s="108"/>
      <c r="S11" s="124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52">
        <f>(B11*Q11*$Q$6+AC11*B11*12)</f>
        <v>0</v>
      </c>
    </row>
    <row r="12" spans="1:30" x14ac:dyDescent="0.2">
      <c r="A12" s="2"/>
      <c r="B12" s="8"/>
      <c r="C12" s="9">
        <v>22500</v>
      </c>
      <c r="D12" s="103"/>
      <c r="E12" s="103"/>
      <c r="F12" s="103"/>
      <c r="G12" s="103"/>
      <c r="H12" s="103"/>
      <c r="I12" s="103"/>
      <c r="J12" s="103"/>
      <c r="K12" s="124"/>
      <c r="L12" s="124"/>
      <c r="M12" s="124"/>
      <c r="N12" s="124"/>
      <c r="O12" s="124"/>
      <c r="P12" s="124"/>
      <c r="Q12" s="124"/>
      <c r="R12" s="125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51"/>
    </row>
    <row r="13" spans="1:30" x14ac:dyDescent="0.2">
      <c r="A13" s="2"/>
      <c r="B13" s="8">
        <v>1</v>
      </c>
      <c r="C13" s="9">
        <v>25000</v>
      </c>
      <c r="D13" s="103"/>
      <c r="E13" s="103"/>
      <c r="F13" s="103"/>
      <c r="G13" s="103"/>
      <c r="H13" s="103"/>
      <c r="I13" s="103"/>
      <c r="J13" s="103"/>
      <c r="K13" s="107"/>
      <c r="L13" s="107"/>
      <c r="M13" s="107"/>
      <c r="N13" s="107"/>
      <c r="O13" s="107"/>
      <c r="P13" s="107"/>
      <c r="Q13" s="109"/>
      <c r="R13" s="108"/>
      <c r="S13" s="124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52">
        <f>(B13*Q13*$Q$6+AC13*B13*12)</f>
        <v>0</v>
      </c>
    </row>
    <row r="14" spans="1:30" x14ac:dyDescent="0.2">
      <c r="A14" s="2"/>
      <c r="B14" s="8"/>
      <c r="C14" s="9">
        <v>27500</v>
      </c>
      <c r="D14" s="103"/>
      <c r="E14" s="103"/>
      <c r="F14" s="103"/>
      <c r="G14" s="103"/>
      <c r="H14" s="103"/>
      <c r="I14" s="103"/>
      <c r="J14" s="103"/>
      <c r="K14" s="124"/>
      <c r="L14" s="124"/>
      <c r="M14" s="124"/>
      <c r="N14" s="124"/>
      <c r="O14" s="124"/>
      <c r="P14" s="124"/>
      <c r="Q14" s="124"/>
      <c r="R14" s="125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51"/>
    </row>
    <row r="15" spans="1:30" x14ac:dyDescent="0.2">
      <c r="A15" s="2"/>
      <c r="B15" s="8">
        <v>1</v>
      </c>
      <c r="C15" s="9">
        <v>30000</v>
      </c>
      <c r="D15" s="103"/>
      <c r="E15" s="103"/>
      <c r="F15" s="103"/>
      <c r="G15" s="103"/>
      <c r="H15" s="103"/>
      <c r="I15" s="103"/>
      <c r="J15" s="103"/>
      <c r="K15" s="107"/>
      <c r="L15" s="107"/>
      <c r="M15" s="107"/>
      <c r="N15" s="107"/>
      <c r="O15" s="107"/>
      <c r="P15" s="107"/>
      <c r="Q15" s="109"/>
      <c r="R15" s="108"/>
      <c r="S15" s="124"/>
      <c r="T15" s="108"/>
      <c r="U15" s="108"/>
      <c r="V15" s="108"/>
      <c r="W15" s="108"/>
      <c r="X15" s="108"/>
      <c r="Y15" s="108"/>
      <c r="Z15" s="108"/>
      <c r="AA15" s="108"/>
      <c r="AB15" s="108"/>
      <c r="AC15" s="109"/>
      <c r="AD15" s="52">
        <f>(B15*Q15*$Q$6+AC15*B15*12)</f>
        <v>0</v>
      </c>
    </row>
    <row r="16" spans="1:30" x14ac:dyDescent="0.2">
      <c r="A16" s="2"/>
      <c r="B16" s="8">
        <v>1</v>
      </c>
      <c r="C16" s="9">
        <v>32500</v>
      </c>
      <c r="D16" s="103"/>
      <c r="E16" s="103"/>
      <c r="F16" s="103"/>
      <c r="G16" s="103"/>
      <c r="H16" s="103"/>
      <c r="I16" s="103"/>
      <c r="J16" s="103"/>
      <c r="K16" s="126"/>
      <c r="L16" s="126"/>
      <c r="M16" s="126"/>
      <c r="N16" s="126"/>
      <c r="O16" s="126"/>
      <c r="P16" s="126"/>
      <c r="Q16" s="127"/>
      <c r="R16" s="191"/>
      <c r="S16" s="124"/>
      <c r="T16" s="191"/>
      <c r="U16" s="191"/>
      <c r="V16" s="191"/>
      <c r="W16" s="191"/>
      <c r="X16" s="191"/>
      <c r="Y16" s="191"/>
      <c r="Z16" s="191"/>
      <c r="AA16" s="191"/>
      <c r="AB16" s="191"/>
      <c r="AC16" s="109"/>
      <c r="AD16" s="52">
        <f>(B16*Q16*$Q$6+AC16*B16*12)</f>
        <v>0</v>
      </c>
    </row>
    <row r="17" spans="1:30" x14ac:dyDescent="0.2">
      <c r="A17" s="2"/>
      <c r="B17" s="8">
        <v>1</v>
      </c>
      <c r="C17" s="9">
        <v>32500</v>
      </c>
      <c r="D17" s="103"/>
      <c r="E17" s="103"/>
      <c r="F17" s="103"/>
      <c r="G17" s="103"/>
      <c r="H17" s="103"/>
      <c r="I17" s="103"/>
      <c r="J17" s="103"/>
      <c r="K17" s="190"/>
      <c r="L17" s="107"/>
      <c r="M17" s="107"/>
      <c r="N17" s="107"/>
      <c r="O17" s="107"/>
      <c r="P17" s="107"/>
      <c r="Q17" s="107"/>
      <c r="R17" s="107"/>
      <c r="S17" s="124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72">
        <f>B17*K6*K17</f>
        <v>0</v>
      </c>
    </row>
    <row r="18" spans="1:30" x14ac:dyDescent="0.2">
      <c r="A18" s="2"/>
      <c r="B18" s="8"/>
      <c r="C18" s="9">
        <v>35000</v>
      </c>
      <c r="D18" s="103"/>
      <c r="E18" s="103"/>
      <c r="F18" s="103"/>
      <c r="G18" s="103"/>
      <c r="H18" s="103"/>
      <c r="I18" s="103"/>
      <c r="J18" s="103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51"/>
    </row>
    <row r="19" spans="1:30" x14ac:dyDescent="0.2">
      <c r="A19" s="2"/>
      <c r="B19" s="8"/>
      <c r="C19" s="9">
        <v>37500</v>
      </c>
      <c r="D19" s="103"/>
      <c r="E19" s="103"/>
      <c r="F19" s="103"/>
      <c r="G19" s="103"/>
      <c r="H19" s="103"/>
      <c r="I19" s="103"/>
      <c r="J19" s="103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51"/>
    </row>
    <row r="20" spans="1:30" x14ac:dyDescent="0.2">
      <c r="A20" s="2"/>
      <c r="B20" s="44">
        <f>SUM(B7:B19)</f>
        <v>6</v>
      </c>
      <c r="C20" s="101" t="s">
        <v>54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58">
        <f>SUM(AD7:AD19)</f>
        <v>0</v>
      </c>
    </row>
    <row r="21" spans="1:30" s="11" customFormat="1" x14ac:dyDescent="0.2">
      <c r="A21" s="10"/>
      <c r="B21" s="10"/>
      <c r="C21" s="10"/>
      <c r="AC21" s="60"/>
    </row>
    <row r="22" spans="1:30" x14ac:dyDescent="0.2">
      <c r="A22" s="2"/>
      <c r="B22" s="45">
        <f>SUM(B20)</f>
        <v>6</v>
      </c>
      <c r="C22" s="37" t="s">
        <v>34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61"/>
      <c r="AD22" s="61">
        <f>SUM(AD20)</f>
        <v>0</v>
      </c>
    </row>
    <row r="25" spans="1:30" s="12" customFormat="1" x14ac:dyDescent="0.2">
      <c r="B25" s="110" t="s">
        <v>35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07"/>
      <c r="AC25" s="31" t="s">
        <v>11</v>
      </c>
      <c r="AD25" s="34"/>
    </row>
    <row r="26" spans="1:30" s="12" customFormat="1" x14ac:dyDescent="0.2">
      <c r="B26" s="110" t="s">
        <v>36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07"/>
      <c r="AC26" s="31" t="s">
        <v>11</v>
      </c>
      <c r="AD26" s="34"/>
    </row>
    <row r="27" spans="1:30" s="12" customFormat="1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34"/>
      <c r="AC27" s="34"/>
      <c r="AD27" s="34"/>
    </row>
    <row r="28" spans="1:30" x14ac:dyDescent="0.2">
      <c r="B28" s="121" t="s">
        <v>45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</row>
    <row r="29" spans="1:30" x14ac:dyDescent="0.2">
      <c r="AC29" s="123"/>
    </row>
    <row r="30" spans="1:30" s="12" customFormat="1" x14ac:dyDescent="0.2">
      <c r="B30" s="114" t="s">
        <v>43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</row>
    <row r="31" spans="1:30" s="12" customFormat="1" ht="57" customHeight="1" x14ac:dyDescent="0.2">
      <c r="B31" s="114" t="s">
        <v>42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</row>
    <row r="32" spans="1:30" s="12" customFormat="1" ht="21.75" customHeight="1" x14ac:dyDescent="0.2">
      <c r="B32" s="114" t="s">
        <v>44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</row>
    <row r="33" spans="2:29" s="12" customFormat="1" x14ac:dyDescent="0.2">
      <c r="B33" s="114" t="s">
        <v>10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</row>
    <row r="35" spans="2:29" s="12" customFormat="1" x14ac:dyDescent="0.2">
      <c r="B35" s="117" t="s">
        <v>92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9"/>
    </row>
    <row r="36" spans="2:29" s="12" customFormat="1" x14ac:dyDescent="0.2">
      <c r="B36" s="114" t="s">
        <v>87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2:29" s="12" customFormat="1" x14ac:dyDescent="0.2">
      <c r="B37" s="114" t="s">
        <v>88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2:29" s="12" customFormat="1" x14ac:dyDescent="0.2">
      <c r="B38" s="120" t="s">
        <v>89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</row>
    <row r="39" spans="2:29" s="12" customFormat="1" x14ac:dyDescent="0.2">
      <c r="B39" s="114" t="s">
        <v>91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</row>
    <row r="40" spans="2:29" s="12" customFormat="1" x14ac:dyDescent="0.2">
      <c r="B40" s="114" t="s">
        <v>90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</row>
  </sheetData>
  <sheetProtection password="CFE4" sheet="1" formatCells="0" insertColumns="0" insertRows="0" insertHyperlinks="0" deleteColumns="0" deleteRows="0" sort="0" autoFilter="0" pivotTables="0"/>
  <mergeCells count="14">
    <mergeCell ref="B37:AC37"/>
    <mergeCell ref="B38:AC38"/>
    <mergeCell ref="B39:AC39"/>
    <mergeCell ref="B40:AC40"/>
    <mergeCell ref="B32:AC32"/>
    <mergeCell ref="B33:AC33"/>
    <mergeCell ref="B28:AC28"/>
    <mergeCell ref="B35:AC35"/>
    <mergeCell ref="B36:AC36"/>
    <mergeCell ref="B4:AC4"/>
    <mergeCell ref="B25:AA25"/>
    <mergeCell ref="B26:AA26"/>
    <mergeCell ref="B30:AC30"/>
    <mergeCell ref="B31:AC31"/>
  </mergeCells>
  <pageMargins left="0.31496062992125984" right="0.31496062992125984" top="0.74803149606299213" bottom="0.74803149606299213" header="0.31496062992125984" footer="0.31496062992125984"/>
  <pageSetup paperSize="9" scale="74" fitToHeight="2" orientation="landscape" verticalDpi="599" r:id="rId1"/>
  <headerFooter>
    <oddFooter>Стр. &amp;P от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AD63"/>
  <sheetViews>
    <sheetView showGridLines="0" zoomScaleNormal="100" workbookViewId="0">
      <selection activeCell="AF35" sqref="AF35"/>
    </sheetView>
  </sheetViews>
  <sheetFormatPr defaultRowHeight="12.75" x14ac:dyDescent="0.2"/>
  <cols>
    <col min="1" max="1" width="1.42578125" style="12" customWidth="1"/>
    <col min="2" max="2" width="6.140625" style="29" customWidth="1"/>
    <col min="3" max="3" width="8.7109375" style="12" bestFit="1" customWidth="1"/>
    <col min="4" max="4" width="8.140625" style="29" customWidth="1"/>
    <col min="5" max="28" width="8.140625" style="12" customWidth="1"/>
    <col min="29" max="30" width="12.5703125" style="12" customWidth="1"/>
    <col min="31" max="16384" width="9.140625" style="12"/>
  </cols>
  <sheetData>
    <row r="1" spans="2:30" x14ac:dyDescent="0.2">
      <c r="B1" s="100" t="s">
        <v>46</v>
      </c>
      <c r="D1" s="13"/>
      <c r="E1" s="13"/>
      <c r="F1" s="13"/>
      <c r="G1" s="14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5"/>
    </row>
    <row r="2" spans="2:30" x14ac:dyDescent="0.2">
      <c r="B2" s="102" t="s">
        <v>30</v>
      </c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5"/>
    </row>
    <row r="3" spans="2:30" x14ac:dyDescent="0.2">
      <c r="B3" s="102" t="s">
        <v>28</v>
      </c>
      <c r="D3" s="13"/>
      <c r="E3" s="13"/>
      <c r="F3" s="13"/>
      <c r="G3" s="1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5"/>
    </row>
    <row r="4" spans="2:30" x14ac:dyDescent="0.2">
      <c r="B4" s="116" t="s">
        <v>47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</row>
    <row r="5" spans="2:30" x14ac:dyDescent="0.2">
      <c r="B5" s="102"/>
      <c r="D5" s="16" t="s">
        <v>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2:30" ht="25.5" x14ac:dyDescent="0.2">
      <c r="B6" s="20" t="s">
        <v>5</v>
      </c>
      <c r="C6" s="21" t="s">
        <v>1</v>
      </c>
      <c r="D6" s="40">
        <v>12</v>
      </c>
      <c r="E6" s="40">
        <f t="shared" ref="E6:Q6" si="0">D6+3</f>
        <v>15</v>
      </c>
      <c r="F6" s="40">
        <f t="shared" si="0"/>
        <v>18</v>
      </c>
      <c r="G6" s="40">
        <f t="shared" si="0"/>
        <v>21</v>
      </c>
      <c r="H6" s="40">
        <f t="shared" si="0"/>
        <v>24</v>
      </c>
      <c r="I6" s="40">
        <f t="shared" si="0"/>
        <v>27</v>
      </c>
      <c r="J6" s="40">
        <f t="shared" si="0"/>
        <v>30</v>
      </c>
      <c r="K6" s="40">
        <f t="shared" si="0"/>
        <v>33</v>
      </c>
      <c r="L6" s="40">
        <f t="shared" si="0"/>
        <v>36</v>
      </c>
      <c r="M6" s="40">
        <f t="shared" si="0"/>
        <v>39</v>
      </c>
      <c r="N6" s="40">
        <f t="shared" si="0"/>
        <v>42</v>
      </c>
      <c r="O6" s="76">
        <v>43.66</v>
      </c>
      <c r="P6" s="73">
        <f>N6+3</f>
        <v>45</v>
      </c>
      <c r="Q6" s="41">
        <f t="shared" si="0"/>
        <v>48</v>
      </c>
      <c r="R6" s="78">
        <f t="shared" ref="R6:AC6" si="1">Q6+1</f>
        <v>49</v>
      </c>
      <c r="S6" s="78">
        <f t="shared" si="1"/>
        <v>50</v>
      </c>
      <c r="T6" s="78">
        <f t="shared" si="1"/>
        <v>51</v>
      </c>
      <c r="U6" s="78">
        <f t="shared" si="1"/>
        <v>52</v>
      </c>
      <c r="V6" s="78">
        <f t="shared" si="1"/>
        <v>53</v>
      </c>
      <c r="W6" s="78">
        <f t="shared" si="1"/>
        <v>54</v>
      </c>
      <c r="X6" s="78">
        <f t="shared" si="1"/>
        <v>55</v>
      </c>
      <c r="Y6" s="78">
        <f t="shared" si="1"/>
        <v>56</v>
      </c>
      <c r="Z6" s="78">
        <f t="shared" si="1"/>
        <v>57</v>
      </c>
      <c r="AA6" s="78">
        <f t="shared" si="1"/>
        <v>58</v>
      </c>
      <c r="AB6" s="78">
        <f t="shared" si="1"/>
        <v>59</v>
      </c>
      <c r="AC6" s="41">
        <f t="shared" si="1"/>
        <v>60</v>
      </c>
      <c r="AD6" s="22" t="s">
        <v>2</v>
      </c>
    </row>
    <row r="7" spans="2:30" x14ac:dyDescent="0.2">
      <c r="B7" s="23"/>
      <c r="C7" s="24">
        <v>7500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30"/>
      <c r="O7" s="107"/>
      <c r="P7" s="131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51"/>
    </row>
    <row r="8" spans="2:30" x14ac:dyDescent="0.2">
      <c r="B8" s="23"/>
      <c r="C8" s="24">
        <v>10000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30"/>
      <c r="O8" s="107"/>
      <c r="P8" s="131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51"/>
    </row>
    <row r="9" spans="2:30" x14ac:dyDescent="0.2">
      <c r="B9" s="23">
        <v>1</v>
      </c>
      <c r="C9" s="24">
        <v>12500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30"/>
      <c r="O9" s="107"/>
      <c r="P9" s="131"/>
      <c r="Q9" s="109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52">
        <f t="shared" ref="AD8:AD21" si="2">(B9*Q9*$Q$6+AC9*B9*12)</f>
        <v>0</v>
      </c>
    </row>
    <row r="10" spans="2:30" x14ac:dyDescent="0.2">
      <c r="B10" s="23"/>
      <c r="C10" s="24">
        <v>15000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30"/>
      <c r="O10" s="107"/>
      <c r="P10" s="131"/>
      <c r="Q10" s="107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7"/>
      <c r="AD10" s="51"/>
    </row>
    <row r="11" spans="2:30" x14ac:dyDescent="0.2">
      <c r="B11" s="23"/>
      <c r="C11" s="24">
        <v>17500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30"/>
      <c r="O11" s="107"/>
      <c r="P11" s="131"/>
      <c r="Q11" s="107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7"/>
      <c r="AD11" s="51"/>
    </row>
    <row r="12" spans="2:30" x14ac:dyDescent="0.2">
      <c r="B12" s="23"/>
      <c r="C12" s="24">
        <v>20000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30"/>
      <c r="O12" s="107"/>
      <c r="P12" s="131"/>
      <c r="Q12" s="107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7"/>
      <c r="AD12" s="51"/>
    </row>
    <row r="13" spans="2:30" x14ac:dyDescent="0.2">
      <c r="B13" s="23">
        <v>1</v>
      </c>
      <c r="C13" s="24">
        <v>22500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30"/>
      <c r="O13" s="107"/>
      <c r="P13" s="131"/>
      <c r="Q13" s="109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52">
        <f t="shared" si="2"/>
        <v>0</v>
      </c>
    </row>
    <row r="14" spans="2:30" x14ac:dyDescent="0.2">
      <c r="B14" s="23"/>
      <c r="C14" s="24">
        <v>25000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30"/>
      <c r="O14" s="107"/>
      <c r="P14" s="131"/>
      <c r="Q14" s="107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7"/>
      <c r="AD14" s="51"/>
    </row>
    <row r="15" spans="2:30" x14ac:dyDescent="0.2">
      <c r="B15" s="23"/>
      <c r="C15" s="24">
        <v>27500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30"/>
      <c r="O15" s="107"/>
      <c r="P15" s="131"/>
      <c r="Q15" s="107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7"/>
      <c r="AD15" s="51"/>
    </row>
    <row r="16" spans="2:30" x14ac:dyDescent="0.2">
      <c r="B16" s="23"/>
      <c r="C16" s="24">
        <v>30000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30"/>
      <c r="O16" s="107"/>
      <c r="P16" s="131"/>
      <c r="Q16" s="107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7"/>
      <c r="AD16" s="51"/>
    </row>
    <row r="17" spans="2:30" x14ac:dyDescent="0.2">
      <c r="B17" s="23"/>
      <c r="C17" s="24">
        <v>32500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30"/>
      <c r="O17" s="107"/>
      <c r="P17" s="131"/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7"/>
      <c r="AD17" s="51"/>
    </row>
    <row r="18" spans="2:30" x14ac:dyDescent="0.2">
      <c r="B18" s="23">
        <v>1</v>
      </c>
      <c r="C18" s="24">
        <v>35000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30"/>
      <c r="O18" s="107"/>
      <c r="P18" s="131"/>
      <c r="Q18" s="109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9"/>
      <c r="AD18" s="52">
        <f t="shared" si="2"/>
        <v>0</v>
      </c>
    </row>
    <row r="19" spans="2:30" x14ac:dyDescent="0.2">
      <c r="B19" s="23"/>
      <c r="C19" s="24">
        <v>37500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30"/>
      <c r="O19" s="107"/>
      <c r="P19" s="131"/>
      <c r="Q19" s="107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7"/>
      <c r="AD19" s="51"/>
    </row>
    <row r="20" spans="2:30" x14ac:dyDescent="0.2">
      <c r="B20" s="23"/>
      <c r="C20" s="24">
        <v>40000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30"/>
      <c r="O20" s="107"/>
      <c r="P20" s="131"/>
      <c r="Q20" s="107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7"/>
      <c r="AD20" s="51"/>
    </row>
    <row r="21" spans="2:30" x14ac:dyDescent="0.2">
      <c r="B21" s="23">
        <v>1</v>
      </c>
      <c r="C21" s="24">
        <v>42500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30"/>
      <c r="O21" s="107"/>
      <c r="P21" s="132"/>
      <c r="Q21" s="127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27"/>
      <c r="AD21" s="52">
        <f t="shared" si="2"/>
        <v>0</v>
      </c>
    </row>
    <row r="22" spans="2:30" x14ac:dyDescent="0.2">
      <c r="B22" s="23">
        <v>1</v>
      </c>
      <c r="C22" s="24">
        <v>45000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90"/>
      <c r="P22" s="133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72">
        <f>B22*O6*O22</f>
        <v>0</v>
      </c>
    </row>
    <row r="23" spans="2:30" x14ac:dyDescent="0.2">
      <c r="B23" s="23"/>
      <c r="C23" s="24">
        <v>47500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51"/>
    </row>
    <row r="24" spans="2:30" x14ac:dyDescent="0.2">
      <c r="B24" s="23"/>
      <c r="C24" s="24">
        <v>50000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51"/>
    </row>
    <row r="25" spans="2:30" x14ac:dyDescent="0.2">
      <c r="B25" s="23">
        <f>SUM(B7:B24)</f>
        <v>5</v>
      </c>
      <c r="C25" s="101" t="s">
        <v>55</v>
      </c>
      <c r="D25" s="50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19"/>
      <c r="AD25" s="53">
        <f>SUM(AD7:AD24)</f>
        <v>0</v>
      </c>
    </row>
    <row r="27" spans="2:30" x14ac:dyDescent="0.2">
      <c r="B27" s="110" t="s">
        <v>69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07"/>
      <c r="AC27" s="31" t="s">
        <v>11</v>
      </c>
      <c r="AD27" s="34"/>
    </row>
    <row r="28" spans="2:30" x14ac:dyDescent="0.2">
      <c r="B28" s="110" t="s">
        <v>70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07"/>
      <c r="AC28" s="31" t="s">
        <v>11</v>
      </c>
      <c r="AD28" s="34"/>
    </row>
    <row r="31" spans="2:30" x14ac:dyDescent="0.2">
      <c r="B31" s="116" t="s">
        <v>48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3"/>
    </row>
    <row r="32" spans="2:30" x14ac:dyDescent="0.2">
      <c r="B32" s="102"/>
      <c r="D32" s="16" t="s">
        <v>4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8"/>
    </row>
    <row r="33" spans="2:30" ht="25.5" x14ac:dyDescent="0.2">
      <c r="B33" s="20" t="s">
        <v>5</v>
      </c>
      <c r="C33" s="21" t="s">
        <v>1</v>
      </c>
      <c r="D33" s="40">
        <v>12</v>
      </c>
      <c r="E33" s="40">
        <f t="shared" ref="E33:P33" si="3">D33+3</f>
        <v>15</v>
      </c>
      <c r="F33" s="40">
        <f t="shared" si="3"/>
        <v>18</v>
      </c>
      <c r="G33" s="40">
        <f t="shared" si="3"/>
        <v>21</v>
      </c>
      <c r="H33" s="40">
        <f t="shared" si="3"/>
        <v>24</v>
      </c>
      <c r="I33" s="40">
        <f t="shared" si="3"/>
        <v>27</v>
      </c>
      <c r="J33" s="40">
        <f t="shared" si="3"/>
        <v>30</v>
      </c>
      <c r="K33" s="40">
        <f t="shared" si="3"/>
        <v>33</v>
      </c>
      <c r="L33" s="40">
        <f t="shared" si="3"/>
        <v>36</v>
      </c>
      <c r="M33" s="40">
        <f t="shared" si="3"/>
        <v>39</v>
      </c>
      <c r="N33" s="40">
        <f t="shared" si="3"/>
        <v>42</v>
      </c>
      <c r="O33" s="40">
        <f t="shared" si="3"/>
        <v>45</v>
      </c>
      <c r="P33" s="41">
        <f t="shared" si="3"/>
        <v>48</v>
      </c>
      <c r="Q33" s="78">
        <f t="shared" ref="Q33:AB33" si="4">P33+1</f>
        <v>49</v>
      </c>
      <c r="R33" s="78">
        <f t="shared" si="4"/>
        <v>50</v>
      </c>
      <c r="S33" s="78">
        <f t="shared" si="4"/>
        <v>51</v>
      </c>
      <c r="T33" s="78">
        <f t="shared" si="4"/>
        <v>52</v>
      </c>
      <c r="U33" s="78">
        <f t="shared" si="4"/>
        <v>53</v>
      </c>
      <c r="V33" s="78">
        <f t="shared" si="4"/>
        <v>54</v>
      </c>
      <c r="W33" s="78">
        <f t="shared" si="4"/>
        <v>55</v>
      </c>
      <c r="X33" s="78">
        <f t="shared" si="4"/>
        <v>56</v>
      </c>
      <c r="Y33" s="78">
        <f t="shared" si="4"/>
        <v>57</v>
      </c>
      <c r="Z33" s="78">
        <f t="shared" si="4"/>
        <v>58</v>
      </c>
      <c r="AA33" s="78">
        <f t="shared" si="4"/>
        <v>59</v>
      </c>
      <c r="AB33" s="41">
        <f t="shared" si="4"/>
        <v>60</v>
      </c>
      <c r="AC33" s="22" t="s">
        <v>2</v>
      </c>
    </row>
    <row r="34" spans="2:30" x14ac:dyDescent="0.2">
      <c r="B34" s="20"/>
      <c r="C34" s="24">
        <v>45000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51"/>
    </row>
    <row r="35" spans="2:30" x14ac:dyDescent="0.2">
      <c r="B35" s="20"/>
      <c r="C35" s="24">
        <v>47500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51"/>
    </row>
    <row r="36" spans="2:30" x14ac:dyDescent="0.2">
      <c r="B36" s="20"/>
      <c r="C36" s="24">
        <v>50000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51"/>
    </row>
    <row r="37" spans="2:30" x14ac:dyDescent="0.2">
      <c r="B37" s="23"/>
      <c r="C37" s="24">
        <v>55000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51"/>
    </row>
    <row r="38" spans="2:30" x14ac:dyDescent="0.2">
      <c r="B38" s="23"/>
      <c r="C38" s="24">
        <v>60000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51"/>
    </row>
    <row r="39" spans="2:30" x14ac:dyDescent="0.2">
      <c r="B39" s="23"/>
      <c r="C39" s="24">
        <v>65000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51"/>
    </row>
    <row r="40" spans="2:30" x14ac:dyDescent="0.2">
      <c r="B40" s="23">
        <v>1</v>
      </c>
      <c r="C40" s="24">
        <v>70000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9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9"/>
      <c r="AC40" s="52">
        <f>(B40*P40*$P$33+AB40*12*B40)</f>
        <v>0</v>
      </c>
    </row>
    <row r="41" spans="2:30" x14ac:dyDescent="0.2">
      <c r="B41" s="23"/>
      <c r="C41" s="24">
        <v>75000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2:30" x14ac:dyDescent="0.2">
      <c r="B42" s="49"/>
      <c r="C42" s="24">
        <v>80000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51"/>
    </row>
    <row r="43" spans="2:30" x14ac:dyDescent="0.2">
      <c r="B43" s="23">
        <f>SUM(B37:B42)</f>
        <v>1</v>
      </c>
      <c r="C43" s="101" t="s">
        <v>56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77">
        <f>SUM(AC34:AC37)</f>
        <v>0</v>
      </c>
    </row>
    <row r="44" spans="2:30" x14ac:dyDescent="0.2">
      <c r="AC44" s="13"/>
    </row>
    <row r="45" spans="2:30" x14ac:dyDescent="0.2">
      <c r="B45" s="110" t="s">
        <v>67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07"/>
      <c r="AC45" s="31" t="s">
        <v>11</v>
      </c>
      <c r="AD45" s="34"/>
    </row>
    <row r="46" spans="2:30" x14ac:dyDescent="0.2">
      <c r="B46" s="110" t="s">
        <v>68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07"/>
      <c r="AC46" s="31" t="s">
        <v>11</v>
      </c>
      <c r="AD46" s="34"/>
    </row>
    <row r="47" spans="2:30" x14ac:dyDescent="0.2">
      <c r="AC47" s="13"/>
    </row>
    <row r="48" spans="2:30" x14ac:dyDescent="0.2">
      <c r="B48" s="45">
        <f>SUM(B43,B25)</f>
        <v>6</v>
      </c>
      <c r="C48" s="37" t="s">
        <v>66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54">
        <f>AC43+AD25</f>
        <v>0</v>
      </c>
    </row>
    <row r="51" spans="2:29" ht="27.75" customHeight="1" x14ac:dyDescent="0.2">
      <c r="B51" s="121" t="s">
        <v>71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</row>
    <row r="53" spans="2:29" ht="12.75" customHeight="1" x14ac:dyDescent="0.2">
      <c r="B53" s="114" t="s">
        <v>80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</row>
    <row r="54" spans="2:29" ht="57" customHeight="1" x14ac:dyDescent="0.2">
      <c r="B54" s="114" t="s">
        <v>9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</row>
    <row r="55" spans="2:29" ht="30" customHeight="1" x14ac:dyDescent="0.2">
      <c r="B55" s="114" t="s">
        <v>8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</row>
    <row r="56" spans="2:29" x14ac:dyDescent="0.2">
      <c r="B56" s="114" t="s">
        <v>10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</row>
    <row r="58" spans="2:29" x14ac:dyDescent="0.2">
      <c r="B58" s="117" t="s">
        <v>86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9"/>
    </row>
    <row r="59" spans="2:29" x14ac:dyDescent="0.2">
      <c r="B59" s="114" t="s">
        <v>87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</row>
    <row r="60" spans="2:29" x14ac:dyDescent="0.2">
      <c r="B60" s="114" t="s">
        <v>88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</row>
    <row r="61" spans="2:29" x14ac:dyDescent="0.2">
      <c r="B61" s="120" t="s">
        <v>89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</row>
    <row r="62" spans="2:29" x14ac:dyDescent="0.2">
      <c r="B62" s="114" t="s">
        <v>91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</row>
    <row r="63" spans="2:29" x14ac:dyDescent="0.2">
      <c r="B63" s="114" t="s">
        <v>90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</row>
  </sheetData>
  <sheetProtection password="CFE4" sheet="1" formatCells="0" insertColumns="0" insertRows="0" insertHyperlinks="0" deleteColumns="0" deleteRows="0" sort="0" autoFilter="0" pivotTables="0"/>
  <mergeCells count="17">
    <mergeCell ref="B63:AC63"/>
    <mergeCell ref="B58:AC58"/>
    <mergeCell ref="B59:AC59"/>
    <mergeCell ref="B60:AC60"/>
    <mergeCell ref="B61:AC61"/>
    <mergeCell ref="B62:AC62"/>
    <mergeCell ref="B55:AC55"/>
    <mergeCell ref="B56:AC56"/>
    <mergeCell ref="B51:AC51"/>
    <mergeCell ref="B45:AA45"/>
    <mergeCell ref="B46:AA46"/>
    <mergeCell ref="B28:AA28"/>
    <mergeCell ref="B4:AC4"/>
    <mergeCell ref="B31:AC31"/>
    <mergeCell ref="B53:AC53"/>
    <mergeCell ref="B54:AC54"/>
    <mergeCell ref="B27:AA27"/>
  </mergeCells>
  <pageMargins left="0.70866141732283472" right="0.70866141732283472" top="0.74803149606299213" bottom="0.74803149606299213" header="0.31496062992125984" footer="0.31496062992125984"/>
  <pageSetup paperSize="9" scale="67" fitToHeight="2" orientation="landscape" r:id="rId1"/>
  <headerFooter>
    <oddFooter>Стр. &amp;P от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AD92"/>
  <sheetViews>
    <sheetView showGridLines="0" topLeftCell="A46" zoomScaleNormal="100" zoomScaleSheetLayoutView="90" workbookViewId="0">
      <selection activeCell="P70" sqref="P70:P71 AB71 B71"/>
    </sheetView>
  </sheetViews>
  <sheetFormatPr defaultRowHeight="12.75" x14ac:dyDescent="0.2"/>
  <cols>
    <col min="1" max="1" width="1.42578125" style="1" customWidth="1"/>
    <col min="2" max="2" width="5" style="1" customWidth="1"/>
    <col min="3" max="3" width="8.7109375" style="1" bestFit="1" customWidth="1"/>
    <col min="4" max="5" width="8.140625" style="1" customWidth="1"/>
    <col min="6" max="6" width="8.140625" style="2" customWidth="1"/>
    <col min="7" max="28" width="8.140625" style="1" customWidth="1"/>
    <col min="29" max="29" width="12.5703125" style="1" customWidth="1"/>
    <col min="30" max="31" width="9.140625" style="1" bestFit="1" customWidth="1"/>
    <col min="32" max="16384" width="9.140625" style="1"/>
  </cols>
  <sheetData>
    <row r="1" spans="2:29" s="12" customFormat="1" x14ac:dyDescent="0.2">
      <c r="B1" s="100" t="s">
        <v>46</v>
      </c>
      <c r="D1" s="13"/>
      <c r="E1" s="13"/>
      <c r="F1" s="13"/>
      <c r="G1" s="14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5"/>
    </row>
    <row r="2" spans="2:29" s="12" customFormat="1" x14ac:dyDescent="0.2">
      <c r="B2" s="102" t="s">
        <v>31</v>
      </c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5"/>
    </row>
    <row r="3" spans="2:29" s="12" customFormat="1" x14ac:dyDescent="0.2">
      <c r="B3" s="102" t="s">
        <v>28</v>
      </c>
      <c r="D3" s="13"/>
      <c r="E3" s="13"/>
      <c r="F3" s="13"/>
      <c r="G3" s="1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5"/>
    </row>
    <row r="4" spans="2:29" s="12" customFormat="1" x14ac:dyDescent="0.2">
      <c r="B4" s="116" t="s">
        <v>49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</row>
    <row r="5" spans="2:29" x14ac:dyDescent="0.2">
      <c r="D5" s="16" t="s">
        <v>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2:29" s="12" customFormat="1" ht="25.5" x14ac:dyDescent="0.2">
      <c r="B6" s="55" t="s">
        <v>5</v>
      </c>
      <c r="C6" s="21" t="s">
        <v>1</v>
      </c>
      <c r="D6" s="38">
        <v>12</v>
      </c>
      <c r="E6" s="38">
        <f>D6+3</f>
        <v>15</v>
      </c>
      <c r="F6" s="38">
        <f t="shared" ref="F6:P6" si="0">E6+3</f>
        <v>18</v>
      </c>
      <c r="G6" s="38">
        <f t="shared" si="0"/>
        <v>21</v>
      </c>
      <c r="H6" s="38">
        <f t="shared" si="0"/>
        <v>24</v>
      </c>
      <c r="I6" s="38">
        <f t="shared" si="0"/>
        <v>27</v>
      </c>
      <c r="J6" s="38">
        <f t="shared" si="0"/>
        <v>30</v>
      </c>
      <c r="K6" s="38">
        <f t="shared" si="0"/>
        <v>33</v>
      </c>
      <c r="L6" s="38">
        <f t="shared" si="0"/>
        <v>36</v>
      </c>
      <c r="M6" s="38">
        <f t="shared" si="0"/>
        <v>39</v>
      </c>
      <c r="N6" s="38">
        <f t="shared" si="0"/>
        <v>42</v>
      </c>
      <c r="O6" s="38">
        <f t="shared" si="0"/>
        <v>45</v>
      </c>
      <c r="P6" s="39">
        <f t="shared" si="0"/>
        <v>48</v>
      </c>
      <c r="Q6" s="81">
        <f>P6+1</f>
        <v>49</v>
      </c>
      <c r="R6" s="81">
        <f t="shared" ref="R6:AB6" si="1">Q6+1</f>
        <v>50</v>
      </c>
      <c r="S6" s="81">
        <f t="shared" si="1"/>
        <v>51</v>
      </c>
      <c r="T6" s="81">
        <f t="shared" si="1"/>
        <v>52</v>
      </c>
      <c r="U6" s="81">
        <f t="shared" si="1"/>
        <v>53</v>
      </c>
      <c r="V6" s="81">
        <f t="shared" si="1"/>
        <v>54</v>
      </c>
      <c r="W6" s="81">
        <f t="shared" si="1"/>
        <v>55</v>
      </c>
      <c r="X6" s="81">
        <f t="shared" si="1"/>
        <v>56</v>
      </c>
      <c r="Y6" s="81">
        <f t="shared" si="1"/>
        <v>57</v>
      </c>
      <c r="Z6" s="81">
        <f t="shared" si="1"/>
        <v>58</v>
      </c>
      <c r="AA6" s="81">
        <f t="shared" si="1"/>
        <v>59</v>
      </c>
      <c r="AB6" s="39">
        <f t="shared" si="1"/>
        <v>60</v>
      </c>
      <c r="AC6" s="22" t="s">
        <v>2</v>
      </c>
    </row>
    <row r="7" spans="2:29" x14ac:dyDescent="0.2">
      <c r="B7" s="8"/>
      <c r="C7" s="9">
        <v>2500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36"/>
      <c r="AC7" s="51"/>
    </row>
    <row r="8" spans="2:29" x14ac:dyDescent="0.2">
      <c r="B8" s="8">
        <v>1</v>
      </c>
      <c r="C8" s="9">
        <v>5000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37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38"/>
      <c r="AC8" s="52">
        <f t="shared" ref="AC8:AC23" si="2">(B8*P8*$P$6+AB8*12*B8)</f>
        <v>0</v>
      </c>
    </row>
    <row r="9" spans="2:29" x14ac:dyDescent="0.2">
      <c r="B9" s="8"/>
      <c r="C9" s="9">
        <v>7500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36"/>
      <c r="AC9" s="51"/>
    </row>
    <row r="10" spans="2:29" x14ac:dyDescent="0.2">
      <c r="B10" s="8"/>
      <c r="C10" s="9">
        <v>10000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36"/>
      <c r="AC10" s="51"/>
    </row>
    <row r="11" spans="2:29" x14ac:dyDescent="0.2">
      <c r="B11" s="8"/>
      <c r="C11" s="9">
        <v>12500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36"/>
      <c r="AC11" s="51"/>
    </row>
    <row r="12" spans="2:29" x14ac:dyDescent="0.2">
      <c r="B12" s="8"/>
      <c r="C12" s="9">
        <v>15000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36"/>
      <c r="AC12" s="51"/>
    </row>
    <row r="13" spans="2:29" x14ac:dyDescent="0.2">
      <c r="B13" s="8"/>
      <c r="C13" s="9">
        <v>17500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36"/>
      <c r="AC13" s="51"/>
    </row>
    <row r="14" spans="2:29" x14ac:dyDescent="0.2">
      <c r="B14" s="8"/>
      <c r="C14" s="9">
        <v>20000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36"/>
      <c r="AC14" s="51"/>
    </row>
    <row r="15" spans="2:29" x14ac:dyDescent="0.2">
      <c r="B15" s="8"/>
      <c r="C15" s="9">
        <v>22500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36"/>
      <c r="AC15" s="51"/>
    </row>
    <row r="16" spans="2:29" x14ac:dyDescent="0.2">
      <c r="B16" s="8"/>
      <c r="C16" s="9">
        <v>25000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36"/>
      <c r="AC16" s="51"/>
    </row>
    <row r="17" spans="2:30" x14ac:dyDescent="0.2">
      <c r="B17" s="8">
        <v>1</v>
      </c>
      <c r="C17" s="9">
        <v>27500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37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38"/>
      <c r="AC17" s="52">
        <f t="shared" si="2"/>
        <v>0</v>
      </c>
    </row>
    <row r="18" spans="2:30" x14ac:dyDescent="0.2">
      <c r="B18" s="8">
        <v>1</v>
      </c>
      <c r="C18" s="9">
        <v>30000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37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38"/>
      <c r="AC18" s="52">
        <f t="shared" si="2"/>
        <v>0</v>
      </c>
    </row>
    <row r="19" spans="2:30" x14ac:dyDescent="0.2">
      <c r="B19" s="8"/>
      <c r="C19" s="9">
        <v>32500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36"/>
      <c r="AC19" s="51"/>
    </row>
    <row r="20" spans="2:30" x14ac:dyDescent="0.2">
      <c r="B20" s="8"/>
      <c r="C20" s="9">
        <v>35000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36"/>
      <c r="AC20" s="51"/>
    </row>
    <row r="21" spans="2:30" x14ac:dyDescent="0.2">
      <c r="B21" s="8">
        <v>1</v>
      </c>
      <c r="C21" s="9">
        <v>37500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37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38"/>
      <c r="AC21" s="52">
        <f t="shared" si="2"/>
        <v>0</v>
      </c>
    </row>
    <row r="22" spans="2:30" x14ac:dyDescent="0.2">
      <c r="B22" s="8"/>
      <c r="C22" s="9">
        <v>40000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36"/>
      <c r="AC22" s="51"/>
    </row>
    <row r="23" spans="2:30" x14ac:dyDescent="0.2">
      <c r="B23" s="8"/>
      <c r="C23" s="9">
        <v>42500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36"/>
      <c r="AC23" s="51"/>
    </row>
    <row r="24" spans="2:30" x14ac:dyDescent="0.2">
      <c r="B24" s="44">
        <f>SUM(B7:B23)</f>
        <v>4</v>
      </c>
      <c r="C24" s="101" t="s">
        <v>57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4"/>
      <c r="AC24" s="58">
        <f>SUM(AC7:AC23)</f>
        <v>0</v>
      </c>
    </row>
    <row r="26" spans="2:30" s="12" customFormat="1" x14ac:dyDescent="0.2">
      <c r="B26" s="110" t="s">
        <v>72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07"/>
      <c r="AC26" s="31" t="s">
        <v>11</v>
      </c>
      <c r="AD26" s="34"/>
    </row>
    <row r="27" spans="2:30" s="12" customFormat="1" x14ac:dyDescent="0.2">
      <c r="B27" s="110" t="s">
        <v>73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07"/>
      <c r="AC27" s="31" t="s">
        <v>11</v>
      </c>
      <c r="AD27" s="34"/>
    </row>
    <row r="30" spans="2:30" x14ac:dyDescent="0.2">
      <c r="B30" s="116" t="s">
        <v>50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3"/>
    </row>
    <row r="31" spans="2:30" x14ac:dyDescent="0.2">
      <c r="D31" s="16" t="s">
        <v>4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8"/>
    </row>
    <row r="32" spans="2:30" s="12" customFormat="1" ht="25.5" x14ac:dyDescent="0.2">
      <c r="B32" s="55" t="s">
        <v>5</v>
      </c>
      <c r="C32" s="21" t="s">
        <v>1</v>
      </c>
      <c r="D32" s="38">
        <v>12</v>
      </c>
      <c r="E32" s="38">
        <f>D32+3</f>
        <v>15</v>
      </c>
      <c r="F32" s="38">
        <f t="shared" ref="F32" si="3">E32+3</f>
        <v>18</v>
      </c>
      <c r="G32" s="38">
        <f t="shared" ref="G32" si="4">F32+3</f>
        <v>21</v>
      </c>
      <c r="H32" s="38">
        <f t="shared" ref="H32" si="5">G32+3</f>
        <v>24</v>
      </c>
      <c r="I32" s="38">
        <f t="shared" ref="I32" si="6">H32+3</f>
        <v>27</v>
      </c>
      <c r="J32" s="38">
        <f t="shared" ref="J32" si="7">I32+3</f>
        <v>30</v>
      </c>
      <c r="K32" s="38">
        <f t="shared" ref="K32" si="8">J32+3</f>
        <v>33</v>
      </c>
      <c r="L32" s="38">
        <f t="shared" ref="L32" si="9">K32+3</f>
        <v>36</v>
      </c>
      <c r="M32" s="38">
        <f t="shared" ref="M32" si="10">L32+3</f>
        <v>39</v>
      </c>
      <c r="N32" s="38">
        <f t="shared" ref="N32" si="11">M32+3</f>
        <v>42</v>
      </c>
      <c r="O32" s="38">
        <f t="shared" ref="O32" si="12">N32+3</f>
        <v>45</v>
      </c>
      <c r="P32" s="39">
        <f t="shared" ref="P32" si="13">O32+3</f>
        <v>48</v>
      </c>
      <c r="Q32" s="81">
        <f>P32+1</f>
        <v>49</v>
      </c>
      <c r="R32" s="81">
        <f t="shared" ref="R32" si="14">Q32+1</f>
        <v>50</v>
      </c>
      <c r="S32" s="81">
        <f t="shared" ref="S32" si="15">R32+1</f>
        <v>51</v>
      </c>
      <c r="T32" s="81">
        <f t="shared" ref="T32" si="16">S32+1</f>
        <v>52</v>
      </c>
      <c r="U32" s="81">
        <f t="shared" ref="U32" si="17">T32+1</f>
        <v>53</v>
      </c>
      <c r="V32" s="81">
        <f t="shared" ref="V32" si="18">U32+1</f>
        <v>54</v>
      </c>
      <c r="W32" s="81">
        <f t="shared" ref="W32" si="19">V32+1</f>
        <v>55</v>
      </c>
      <c r="X32" s="81">
        <f t="shared" ref="X32" si="20">W32+1</f>
        <v>56</v>
      </c>
      <c r="Y32" s="81">
        <f t="shared" ref="Y32" si="21">X32+1</f>
        <v>57</v>
      </c>
      <c r="Z32" s="81">
        <f t="shared" ref="Z32" si="22">Y32+1</f>
        <v>58</v>
      </c>
      <c r="AA32" s="81">
        <f t="shared" ref="AA32" si="23">Z32+1</f>
        <v>59</v>
      </c>
      <c r="AB32" s="39">
        <f t="shared" ref="AB32" si="24">AA32+1</f>
        <v>60</v>
      </c>
      <c r="AC32" s="22" t="s">
        <v>2</v>
      </c>
    </row>
    <row r="33" spans="2:29" x14ac:dyDescent="0.2">
      <c r="B33" s="8"/>
      <c r="C33" s="9">
        <v>2500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51"/>
    </row>
    <row r="34" spans="2:29" x14ac:dyDescent="0.2">
      <c r="B34" s="8">
        <v>1</v>
      </c>
      <c r="C34" s="9">
        <v>5000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37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37"/>
      <c r="AC34" s="52">
        <f t="shared" ref="AC34:AC46" si="25">(B34*P34*$P$33+AB34*12*B34)</f>
        <v>0</v>
      </c>
    </row>
    <row r="35" spans="2:29" x14ac:dyDescent="0.2">
      <c r="B35" s="8"/>
      <c r="C35" s="9">
        <v>7500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51"/>
    </row>
    <row r="36" spans="2:29" x14ac:dyDescent="0.2">
      <c r="B36" s="8">
        <v>4</v>
      </c>
      <c r="C36" s="9">
        <v>10000</v>
      </c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37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37"/>
      <c r="AC36" s="52">
        <f t="shared" si="25"/>
        <v>0</v>
      </c>
    </row>
    <row r="37" spans="2:29" x14ac:dyDescent="0.2">
      <c r="B37" s="8">
        <v>2</v>
      </c>
      <c r="C37" s="9">
        <v>12500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37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37"/>
      <c r="AC37" s="52">
        <f t="shared" si="25"/>
        <v>0</v>
      </c>
    </row>
    <row r="38" spans="2:29" x14ac:dyDescent="0.2">
      <c r="B38" s="8">
        <v>7</v>
      </c>
      <c r="C38" s="9">
        <v>15000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7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37"/>
      <c r="AC38" s="52">
        <f t="shared" si="25"/>
        <v>0</v>
      </c>
    </row>
    <row r="39" spans="2:29" x14ac:dyDescent="0.2">
      <c r="B39" s="8"/>
      <c r="C39" s="9">
        <v>17500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51"/>
    </row>
    <row r="40" spans="2:29" x14ac:dyDescent="0.2">
      <c r="B40" s="8">
        <v>1</v>
      </c>
      <c r="C40" s="9">
        <v>20000</v>
      </c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7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37"/>
      <c r="AC40" s="52">
        <f t="shared" si="25"/>
        <v>0</v>
      </c>
    </row>
    <row r="41" spans="2:29" x14ac:dyDescent="0.2">
      <c r="B41" s="8"/>
      <c r="C41" s="9">
        <v>22500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51"/>
    </row>
    <row r="42" spans="2:29" x14ac:dyDescent="0.2">
      <c r="B42" s="8"/>
      <c r="C42" s="9">
        <v>25000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51"/>
    </row>
    <row r="43" spans="2:29" x14ac:dyDescent="0.2">
      <c r="B43" s="8"/>
      <c r="C43" s="9">
        <v>27500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51"/>
    </row>
    <row r="44" spans="2:29" x14ac:dyDescent="0.2">
      <c r="B44" s="8">
        <v>1</v>
      </c>
      <c r="C44" s="9">
        <v>30000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37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37"/>
      <c r="AC44" s="52">
        <f t="shared" si="25"/>
        <v>0</v>
      </c>
    </row>
    <row r="45" spans="2:29" x14ac:dyDescent="0.2">
      <c r="B45" s="8"/>
      <c r="C45" s="9">
        <v>32500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51"/>
    </row>
    <row r="46" spans="2:29" x14ac:dyDescent="0.2">
      <c r="B46" s="8"/>
      <c r="C46" s="9">
        <v>35000</v>
      </c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51"/>
    </row>
    <row r="47" spans="2:29" x14ac:dyDescent="0.2">
      <c r="B47" s="44">
        <f>SUM(B33:B46)</f>
        <v>16</v>
      </c>
      <c r="C47" s="101" t="s">
        <v>58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4"/>
      <c r="AC47" s="58">
        <f>SUM(AC33:AC46)</f>
        <v>0</v>
      </c>
    </row>
    <row r="49" spans="2:30" s="12" customFormat="1" x14ac:dyDescent="0.2">
      <c r="B49" s="110" t="s">
        <v>74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07"/>
      <c r="AC49" s="31" t="s">
        <v>11</v>
      </c>
      <c r="AD49" s="34"/>
    </row>
    <row r="50" spans="2:30" s="12" customFormat="1" x14ac:dyDescent="0.2">
      <c r="B50" s="110" t="s">
        <v>75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07"/>
      <c r="AC50" s="31" t="s">
        <v>11</v>
      </c>
      <c r="AD50" s="34"/>
    </row>
    <row r="53" spans="2:30" x14ac:dyDescent="0.2">
      <c r="B53" s="116" t="s">
        <v>51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3"/>
    </row>
    <row r="54" spans="2:30" x14ac:dyDescent="0.2">
      <c r="D54" s="16" t="s">
        <v>4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</row>
    <row r="55" spans="2:30" s="12" customFormat="1" ht="25.5" x14ac:dyDescent="0.2">
      <c r="B55" s="56" t="s">
        <v>5</v>
      </c>
      <c r="C55" s="21" t="s">
        <v>1</v>
      </c>
      <c r="D55" s="38">
        <v>12</v>
      </c>
      <c r="E55" s="38">
        <f>D55+3</f>
        <v>15</v>
      </c>
      <c r="F55" s="38">
        <f t="shared" ref="F55" si="26">E55+3</f>
        <v>18</v>
      </c>
      <c r="G55" s="38">
        <f t="shared" ref="G55" si="27">F55+3</f>
        <v>21</v>
      </c>
      <c r="H55" s="38">
        <f t="shared" ref="H55" si="28">G55+3</f>
        <v>24</v>
      </c>
      <c r="I55" s="38">
        <f t="shared" ref="I55" si="29">H55+3</f>
        <v>27</v>
      </c>
      <c r="J55" s="38">
        <f t="shared" ref="J55" si="30">I55+3</f>
        <v>30</v>
      </c>
      <c r="K55" s="38">
        <f t="shared" ref="K55" si="31">J55+3</f>
        <v>33</v>
      </c>
      <c r="L55" s="38">
        <f t="shared" ref="L55" si="32">K55+3</f>
        <v>36</v>
      </c>
      <c r="M55" s="38">
        <f t="shared" ref="M55" si="33">L55+3</f>
        <v>39</v>
      </c>
      <c r="N55" s="38">
        <f t="shared" ref="N55" si="34">M55+3</f>
        <v>42</v>
      </c>
      <c r="O55" s="38">
        <f t="shared" ref="O55" si="35">N55+3</f>
        <v>45</v>
      </c>
      <c r="P55" s="39">
        <f t="shared" ref="P55" si="36">O55+3</f>
        <v>48</v>
      </c>
      <c r="Q55" s="81">
        <f>P55+1</f>
        <v>49</v>
      </c>
      <c r="R55" s="81">
        <f t="shared" ref="R55" si="37">Q55+1</f>
        <v>50</v>
      </c>
      <c r="S55" s="81">
        <f t="shared" ref="S55" si="38">R55+1</f>
        <v>51</v>
      </c>
      <c r="T55" s="81">
        <f t="shared" ref="T55" si="39">S55+1</f>
        <v>52</v>
      </c>
      <c r="U55" s="81">
        <f t="shared" ref="U55" si="40">T55+1</f>
        <v>53</v>
      </c>
      <c r="V55" s="81">
        <f t="shared" ref="V55" si="41">U55+1</f>
        <v>54</v>
      </c>
      <c r="W55" s="81">
        <f t="shared" ref="W55" si="42">V55+1</f>
        <v>55</v>
      </c>
      <c r="X55" s="81">
        <f t="shared" ref="X55" si="43">W55+1</f>
        <v>56</v>
      </c>
      <c r="Y55" s="81">
        <f t="shared" ref="Y55" si="44">X55+1</f>
        <v>57</v>
      </c>
      <c r="Z55" s="81">
        <f t="shared" ref="Z55" si="45">Y55+1</f>
        <v>58</v>
      </c>
      <c r="AA55" s="81">
        <f t="shared" ref="AA55" si="46">Z55+1</f>
        <v>59</v>
      </c>
      <c r="AB55" s="39">
        <f t="shared" ref="AB55" si="47">AA55+1</f>
        <v>60</v>
      </c>
      <c r="AC55" s="22" t="s">
        <v>2</v>
      </c>
    </row>
    <row r="56" spans="2:30" x14ac:dyDescent="0.2">
      <c r="B56" s="8"/>
      <c r="C56" s="9">
        <v>2500</v>
      </c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4"/>
      <c r="AC56" s="51"/>
    </row>
    <row r="57" spans="2:30" x14ac:dyDescent="0.2">
      <c r="B57" s="8">
        <v>2</v>
      </c>
      <c r="C57" s="9">
        <v>5000</v>
      </c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37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37"/>
      <c r="AC57" s="52">
        <f t="shared" ref="AC57:AC60" si="48">(B57*P57*$P$56+AB57*12*B57)</f>
        <v>0</v>
      </c>
    </row>
    <row r="58" spans="2:30" x14ac:dyDescent="0.2">
      <c r="B58" s="8">
        <v>2</v>
      </c>
      <c r="C58" s="9">
        <v>7500</v>
      </c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37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37"/>
      <c r="AC58" s="52">
        <f t="shared" si="48"/>
        <v>0</v>
      </c>
    </row>
    <row r="59" spans="2:30" x14ac:dyDescent="0.2">
      <c r="B59" s="8"/>
      <c r="C59" s="9">
        <v>10000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51"/>
    </row>
    <row r="60" spans="2:30" x14ac:dyDescent="0.2">
      <c r="B60" s="8"/>
      <c r="C60" s="9">
        <v>12500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51"/>
    </row>
    <row r="61" spans="2:30" x14ac:dyDescent="0.2">
      <c r="B61" s="44">
        <f>SUM(B56:B60)</f>
        <v>4</v>
      </c>
      <c r="C61" s="101" t="s">
        <v>59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4"/>
      <c r="AC61" s="58">
        <f>SUM(AC56:AC60)</f>
        <v>0</v>
      </c>
    </row>
    <row r="63" spans="2:30" s="12" customFormat="1" x14ac:dyDescent="0.2">
      <c r="B63" s="110" t="s">
        <v>76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07"/>
      <c r="AC63" s="31" t="s">
        <v>11</v>
      </c>
      <c r="AD63" s="34"/>
    </row>
    <row r="64" spans="2:30" s="12" customFormat="1" x14ac:dyDescent="0.2">
      <c r="B64" s="110" t="s">
        <v>77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07"/>
      <c r="AC64" s="31" t="s">
        <v>11</v>
      </c>
      <c r="AD64" s="34"/>
    </row>
    <row r="67" spans="2:30" x14ac:dyDescent="0.2">
      <c r="B67" s="116" t="s">
        <v>52</v>
      </c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3"/>
    </row>
    <row r="68" spans="2:30" x14ac:dyDescent="0.2">
      <c r="D68" s="16" t="s">
        <v>4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8"/>
    </row>
    <row r="69" spans="2:30" ht="25.5" x14ac:dyDescent="0.2">
      <c r="B69" s="57" t="s">
        <v>5</v>
      </c>
      <c r="C69" s="5" t="s">
        <v>1</v>
      </c>
      <c r="D69" s="6">
        <v>12</v>
      </c>
      <c r="E69" s="6">
        <f>D69+3</f>
        <v>15</v>
      </c>
      <c r="F69" s="6">
        <f t="shared" ref="F69" si="49">E69+3</f>
        <v>18</v>
      </c>
      <c r="G69" s="6">
        <f t="shared" ref="G69" si="50">F69+3</f>
        <v>21</v>
      </c>
      <c r="H69" s="6">
        <f t="shared" ref="H69" si="51">G69+3</f>
        <v>24</v>
      </c>
      <c r="I69" s="6">
        <f t="shared" ref="I69" si="52">H69+3</f>
        <v>27</v>
      </c>
      <c r="J69" s="6">
        <f t="shared" ref="J69" si="53">I69+3</f>
        <v>30</v>
      </c>
      <c r="K69" s="6">
        <f t="shared" ref="K69" si="54">J69+3</f>
        <v>33</v>
      </c>
      <c r="L69" s="6">
        <f t="shared" ref="L69" si="55">K69+3</f>
        <v>36</v>
      </c>
      <c r="M69" s="6">
        <f t="shared" ref="M69" si="56">L69+3</f>
        <v>39</v>
      </c>
      <c r="N69" s="6">
        <f t="shared" ref="N69" si="57">M69+3</f>
        <v>42</v>
      </c>
      <c r="O69" s="6">
        <f t="shared" ref="O69" si="58">N69+3</f>
        <v>45</v>
      </c>
      <c r="P69" s="7">
        <f t="shared" ref="P69" si="59">O69+3</f>
        <v>48</v>
      </c>
      <c r="Q69" s="82">
        <f>P69+1</f>
        <v>49</v>
      </c>
      <c r="R69" s="82">
        <f t="shared" ref="R69" si="60">Q69+1</f>
        <v>50</v>
      </c>
      <c r="S69" s="82">
        <f t="shared" ref="S69" si="61">R69+1</f>
        <v>51</v>
      </c>
      <c r="T69" s="82">
        <f t="shared" ref="T69" si="62">S69+1</f>
        <v>52</v>
      </c>
      <c r="U69" s="82">
        <f t="shared" ref="U69" si="63">T69+1</f>
        <v>53</v>
      </c>
      <c r="V69" s="82">
        <f t="shared" ref="V69" si="64">U69+1</f>
        <v>54</v>
      </c>
      <c r="W69" s="82">
        <f t="shared" ref="W69" si="65">V69+1</f>
        <v>55</v>
      </c>
      <c r="X69" s="82">
        <f t="shared" ref="X69" si="66">W69+1</f>
        <v>56</v>
      </c>
      <c r="Y69" s="82">
        <f t="shared" ref="Y69" si="67">X69+1</f>
        <v>57</v>
      </c>
      <c r="Z69" s="82">
        <f t="shared" ref="Z69" si="68">Y69+1</f>
        <v>58</v>
      </c>
      <c r="AA69" s="82">
        <f t="shared" ref="AA69" si="69">Z69+1</f>
        <v>59</v>
      </c>
      <c r="AB69" s="7">
        <f t="shared" ref="AB69" si="70">AA69+1</f>
        <v>60</v>
      </c>
      <c r="AC69" s="22" t="s">
        <v>2</v>
      </c>
    </row>
    <row r="70" spans="2:30" x14ac:dyDescent="0.2">
      <c r="B70" s="8">
        <v>1</v>
      </c>
      <c r="C70" s="9">
        <v>2500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37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37"/>
      <c r="AC70" s="52">
        <f>(B70*P70*$P$70+AB70*12*B70)</f>
        <v>0</v>
      </c>
    </row>
    <row r="71" spans="2:30" x14ac:dyDescent="0.2">
      <c r="B71" s="8">
        <v>1</v>
      </c>
      <c r="C71" s="9">
        <v>5000</v>
      </c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37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37"/>
      <c r="AC71" s="52">
        <f t="shared" ref="AC71:AC73" si="71">(B71*P71*$P$70+AB71*12*B71)</f>
        <v>0</v>
      </c>
    </row>
    <row r="72" spans="2:30" x14ac:dyDescent="0.2">
      <c r="B72" s="8"/>
      <c r="C72" s="9">
        <v>7500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51"/>
    </row>
    <row r="73" spans="2:30" x14ac:dyDescent="0.2">
      <c r="B73" s="8"/>
      <c r="C73" s="9">
        <v>10000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51"/>
    </row>
    <row r="74" spans="2:30" x14ac:dyDescent="0.2">
      <c r="B74" s="44">
        <f>SUM(B70:B73)</f>
        <v>2</v>
      </c>
      <c r="C74" s="101" t="s">
        <v>60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4"/>
      <c r="AC74" s="58">
        <f>SUM(AC70:AC73)</f>
        <v>0</v>
      </c>
    </row>
    <row r="76" spans="2:30" s="12" customFormat="1" x14ac:dyDescent="0.2">
      <c r="B76" s="110" t="s">
        <v>78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07"/>
      <c r="AC76" s="31" t="s">
        <v>11</v>
      </c>
      <c r="AD76" s="34"/>
    </row>
    <row r="77" spans="2:30" s="12" customFormat="1" x14ac:dyDescent="0.2">
      <c r="B77" s="110" t="s">
        <v>79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07"/>
      <c r="AC77" s="31" t="s">
        <v>11</v>
      </c>
      <c r="AD77" s="34"/>
    </row>
    <row r="80" spans="2:30" x14ac:dyDescent="0.2">
      <c r="B80" s="45">
        <f>SUM(B74,B61,B47,B24)</f>
        <v>26</v>
      </c>
      <c r="C80" s="37" t="s">
        <v>65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>
        <f>AC74+AC61+AC47+AC24</f>
        <v>0</v>
      </c>
    </row>
    <row r="82" spans="2:29" s="12" customFormat="1" x14ac:dyDescent="0.2">
      <c r="B82" s="114" t="s">
        <v>80</v>
      </c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</row>
    <row r="83" spans="2:29" s="12" customFormat="1" ht="57" customHeight="1" x14ac:dyDescent="0.2">
      <c r="B83" s="114" t="s">
        <v>9</v>
      </c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</row>
    <row r="84" spans="2:29" s="12" customFormat="1" ht="30" customHeight="1" x14ac:dyDescent="0.2">
      <c r="B84" s="114" t="s">
        <v>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</row>
    <row r="85" spans="2:29" s="12" customFormat="1" x14ac:dyDescent="0.2">
      <c r="B85" s="114" t="s">
        <v>10</v>
      </c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</row>
    <row r="87" spans="2:29" s="12" customFormat="1" x14ac:dyDescent="0.2">
      <c r="B87" s="117" t="s">
        <v>86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9"/>
    </row>
    <row r="88" spans="2:29" s="12" customFormat="1" x14ac:dyDescent="0.2">
      <c r="B88" s="114" t="s">
        <v>87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</row>
    <row r="89" spans="2:29" s="12" customFormat="1" x14ac:dyDescent="0.2">
      <c r="B89" s="114" t="s">
        <v>88</v>
      </c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</row>
    <row r="90" spans="2:29" s="12" customFormat="1" x14ac:dyDescent="0.2">
      <c r="B90" s="120" t="s">
        <v>89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</row>
    <row r="91" spans="2:29" s="12" customFormat="1" x14ac:dyDescent="0.2">
      <c r="B91" s="114" t="s">
        <v>91</v>
      </c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</row>
    <row r="92" spans="2:29" s="12" customFormat="1" x14ac:dyDescent="0.2">
      <c r="B92" s="114" t="s">
        <v>90</v>
      </c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</row>
  </sheetData>
  <sheetProtection password="CFE4" sheet="1" formatCells="0" insertColumns="0" insertRows="0" insertHyperlinks="0" deleteColumns="0" deleteRows="0" sort="0" autoFilter="0" pivotTables="0"/>
  <mergeCells count="22">
    <mergeCell ref="B92:AC92"/>
    <mergeCell ref="B87:AC87"/>
    <mergeCell ref="B88:AC88"/>
    <mergeCell ref="B89:AC89"/>
    <mergeCell ref="B90:AC90"/>
    <mergeCell ref="B91:AC91"/>
    <mergeCell ref="B85:AC85"/>
    <mergeCell ref="B4:AC4"/>
    <mergeCell ref="B30:AC30"/>
    <mergeCell ref="B53:AC53"/>
    <mergeCell ref="B67:AC67"/>
    <mergeCell ref="B26:AA26"/>
    <mergeCell ref="B27:AA27"/>
    <mergeCell ref="B49:AA49"/>
    <mergeCell ref="B50:AA50"/>
    <mergeCell ref="B63:AA63"/>
    <mergeCell ref="B64:AA64"/>
    <mergeCell ref="B76:AA76"/>
    <mergeCell ref="B77:AA77"/>
    <mergeCell ref="B82:AC82"/>
    <mergeCell ref="B83:AC83"/>
    <mergeCell ref="B84:AC84"/>
  </mergeCells>
  <pageMargins left="0.70866141732283472" right="0.70866141732283472" top="0.74803149606299213" bottom="0.74803149606299213" header="0.31496062992125984" footer="0.31496062992125984"/>
  <pageSetup paperSize="9" scale="72" fitToHeight="4" orientation="landscape" verticalDpi="599" r:id="rId1"/>
  <headerFooter>
    <oddFooter>Стр. &amp;P от &amp;N</oddFooter>
  </headerFooter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37"/>
  <sheetViews>
    <sheetView showGridLines="0" zoomScaleNormal="100" zoomScaleSheetLayoutView="110" workbookViewId="0">
      <selection activeCell="T15" sqref="T15"/>
    </sheetView>
  </sheetViews>
  <sheetFormatPr defaultRowHeight="12.75" x14ac:dyDescent="0.2"/>
  <cols>
    <col min="1" max="1" width="1.42578125" style="123" customWidth="1"/>
    <col min="2" max="2" width="5.28515625" style="123" customWidth="1"/>
    <col min="3" max="3" width="8.7109375" style="142" bestFit="1" customWidth="1"/>
    <col min="4" max="19" width="8.140625" style="123" customWidth="1"/>
    <col min="20" max="20" width="8.140625" style="143" customWidth="1"/>
    <col min="21" max="28" width="8.140625" style="123" customWidth="1"/>
    <col min="29" max="29" width="12.5703125" style="123" customWidth="1"/>
    <col min="30" max="16384" width="9.140625" style="123"/>
  </cols>
  <sheetData>
    <row r="1" spans="1:29" s="139" customFormat="1" x14ac:dyDescent="0.2">
      <c r="A1" s="144"/>
      <c r="B1" s="145" t="s">
        <v>0</v>
      </c>
      <c r="C1" s="144"/>
      <c r="D1" s="146"/>
      <c r="E1" s="146"/>
      <c r="F1" s="146"/>
      <c r="G1" s="147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8"/>
    </row>
    <row r="2" spans="1:29" s="139" customFormat="1" x14ac:dyDescent="0.2">
      <c r="A2" s="144"/>
      <c r="B2" s="149" t="s">
        <v>32</v>
      </c>
      <c r="C2" s="144"/>
      <c r="D2" s="146"/>
      <c r="E2" s="146"/>
      <c r="F2" s="146"/>
      <c r="G2" s="147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8"/>
    </row>
    <row r="3" spans="1:29" s="139" customFormat="1" x14ac:dyDescent="0.2">
      <c r="A3" s="144"/>
      <c r="B3" s="149" t="s">
        <v>28</v>
      </c>
      <c r="C3" s="144"/>
      <c r="D3" s="146"/>
      <c r="E3" s="146"/>
      <c r="F3" s="146"/>
      <c r="G3" s="147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8"/>
    </row>
    <row r="4" spans="1:29" s="139" customFormat="1" x14ac:dyDescent="0.2">
      <c r="A4" s="144"/>
      <c r="B4" s="150" t="s">
        <v>53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2"/>
    </row>
    <row r="5" spans="1:29" s="139" customFormat="1" x14ac:dyDescent="0.2">
      <c r="A5" s="144"/>
      <c r="B5" s="149" t="s">
        <v>6</v>
      </c>
      <c r="C5" s="144"/>
      <c r="D5" s="153" t="s">
        <v>4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154"/>
      <c r="V5" s="154"/>
      <c r="W5" s="154"/>
      <c r="X5" s="154"/>
      <c r="Y5" s="154"/>
      <c r="Z5" s="154"/>
      <c r="AA5" s="154"/>
      <c r="AB5" s="156"/>
      <c r="AC5" s="148"/>
    </row>
    <row r="6" spans="1:29" s="140" customFormat="1" ht="25.5" x14ac:dyDescent="0.2">
      <c r="A6" s="157"/>
      <c r="B6" s="158" t="s">
        <v>5</v>
      </c>
      <c r="C6" s="159" t="s">
        <v>1</v>
      </c>
      <c r="D6" s="160">
        <v>12</v>
      </c>
      <c r="E6" s="160">
        <f>D6+3</f>
        <v>15</v>
      </c>
      <c r="F6" s="160">
        <f t="shared" ref="F6:P6" si="0">E6+3</f>
        <v>18</v>
      </c>
      <c r="G6" s="160">
        <f t="shared" si="0"/>
        <v>21</v>
      </c>
      <c r="H6" s="160">
        <f t="shared" si="0"/>
        <v>24</v>
      </c>
      <c r="I6" s="160">
        <f t="shared" si="0"/>
        <v>27</v>
      </c>
      <c r="J6" s="160">
        <f t="shared" si="0"/>
        <v>30</v>
      </c>
      <c r="K6" s="160">
        <f t="shared" si="0"/>
        <v>33</v>
      </c>
      <c r="L6" s="160">
        <f t="shared" si="0"/>
        <v>36</v>
      </c>
      <c r="M6" s="160">
        <f t="shared" si="0"/>
        <v>39</v>
      </c>
      <c r="N6" s="160">
        <f t="shared" si="0"/>
        <v>42</v>
      </c>
      <c r="O6" s="160">
        <f t="shared" si="0"/>
        <v>45</v>
      </c>
      <c r="P6" s="161">
        <f t="shared" si="0"/>
        <v>48</v>
      </c>
      <c r="Q6" s="162">
        <f>P6+1</f>
        <v>49</v>
      </c>
      <c r="R6" s="162">
        <f t="shared" ref="R6:AB6" si="1">Q6+1</f>
        <v>50</v>
      </c>
      <c r="S6" s="162">
        <f t="shared" si="1"/>
        <v>51</v>
      </c>
      <c r="T6" s="163">
        <f t="shared" si="1"/>
        <v>52</v>
      </c>
      <c r="U6" s="162">
        <f t="shared" si="1"/>
        <v>53</v>
      </c>
      <c r="V6" s="162">
        <f t="shared" si="1"/>
        <v>54</v>
      </c>
      <c r="W6" s="162">
        <f t="shared" si="1"/>
        <v>55</v>
      </c>
      <c r="X6" s="162">
        <f t="shared" si="1"/>
        <v>56</v>
      </c>
      <c r="Y6" s="162">
        <f t="shared" si="1"/>
        <v>57</v>
      </c>
      <c r="Z6" s="162">
        <f t="shared" si="1"/>
        <v>58</v>
      </c>
      <c r="AA6" s="162">
        <f t="shared" si="1"/>
        <v>59</v>
      </c>
      <c r="AB6" s="161">
        <f t="shared" si="1"/>
        <v>60</v>
      </c>
      <c r="AC6" s="164" t="s">
        <v>2</v>
      </c>
    </row>
    <row r="7" spans="1:29" x14ac:dyDescent="0.2">
      <c r="A7" s="165"/>
      <c r="B7" s="167"/>
      <c r="C7" s="168">
        <v>17500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85"/>
    </row>
    <row r="8" spans="1:29" x14ac:dyDescent="0.2">
      <c r="A8" s="165"/>
      <c r="B8" s="167"/>
      <c r="C8" s="168">
        <v>20000</v>
      </c>
      <c r="D8" s="124"/>
      <c r="E8" s="124"/>
      <c r="F8" s="124"/>
      <c r="G8" s="124"/>
      <c r="H8" s="124"/>
      <c r="I8" s="124">
        <v>33</v>
      </c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85"/>
    </row>
    <row r="9" spans="1:29" x14ac:dyDescent="0.2">
      <c r="A9" s="165"/>
      <c r="B9" s="167">
        <v>1</v>
      </c>
      <c r="C9" s="168">
        <v>22500</v>
      </c>
      <c r="D9" s="124"/>
      <c r="E9" s="124"/>
      <c r="F9" s="124"/>
      <c r="G9" s="124"/>
      <c r="H9" s="124"/>
      <c r="I9" s="124"/>
      <c r="J9" s="124"/>
      <c r="K9" s="124"/>
      <c r="L9" s="189"/>
      <c r="M9" s="124"/>
      <c r="N9" s="124"/>
      <c r="O9" s="124"/>
      <c r="P9" s="137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>
        <v>3</v>
      </c>
      <c r="AB9" s="137"/>
      <c r="AC9" s="186">
        <f>(B9*P9*$P$6+AB9*12*B9)</f>
        <v>0</v>
      </c>
    </row>
    <row r="10" spans="1:29" x14ac:dyDescent="0.2">
      <c r="A10" s="165"/>
      <c r="B10" s="167"/>
      <c r="C10" s="168">
        <v>25000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85"/>
    </row>
    <row r="11" spans="1:29" x14ac:dyDescent="0.2">
      <c r="A11" s="165"/>
      <c r="B11" s="167"/>
      <c r="C11" s="168">
        <v>27500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85"/>
    </row>
    <row r="12" spans="1:29" x14ac:dyDescent="0.2">
      <c r="A12" s="165"/>
      <c r="B12" s="167"/>
      <c r="C12" s="168">
        <v>30000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85"/>
    </row>
    <row r="13" spans="1:29" x14ac:dyDescent="0.2">
      <c r="A13" s="165"/>
      <c r="B13" s="167"/>
      <c r="C13" s="168">
        <v>32500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85"/>
    </row>
    <row r="14" spans="1:29" x14ac:dyDescent="0.2">
      <c r="A14" s="165"/>
      <c r="B14" s="167"/>
      <c r="C14" s="168">
        <v>35000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85"/>
    </row>
    <row r="15" spans="1:29" x14ac:dyDescent="0.2">
      <c r="A15" s="165"/>
      <c r="B15" s="167">
        <v>1</v>
      </c>
      <c r="C15" s="168">
        <v>37500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37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37"/>
      <c r="AC15" s="186">
        <f t="shared" ref="AC8:AC17" si="2">(B15*P15*$P$6+AB15*12*B15)</f>
        <v>0</v>
      </c>
    </row>
    <row r="16" spans="1:29" x14ac:dyDescent="0.2">
      <c r="A16" s="165"/>
      <c r="B16" s="167"/>
      <c r="C16" s="168">
        <v>40000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85"/>
    </row>
    <row r="17" spans="1:30" x14ac:dyDescent="0.2">
      <c r="A17" s="165"/>
      <c r="B17" s="167"/>
      <c r="C17" s="168">
        <v>42500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85"/>
    </row>
    <row r="18" spans="1:30" x14ac:dyDescent="0.2">
      <c r="A18" s="165"/>
      <c r="B18" s="169">
        <f>SUM(B7:B17)</f>
        <v>2</v>
      </c>
      <c r="C18" s="170" t="s">
        <v>61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5"/>
      <c r="U18" s="154"/>
      <c r="V18" s="154"/>
      <c r="W18" s="154"/>
      <c r="X18" s="154"/>
      <c r="Y18" s="154"/>
      <c r="Z18" s="154"/>
      <c r="AA18" s="154"/>
      <c r="AB18" s="156"/>
      <c r="AC18" s="187">
        <f>SUM(AC7:AC17)</f>
        <v>0</v>
      </c>
    </row>
    <row r="19" spans="1:30" x14ac:dyDescent="0.2">
      <c r="A19" s="165"/>
      <c r="B19" s="165"/>
      <c r="C19" s="171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74"/>
      <c r="U19" s="165"/>
      <c r="V19" s="165"/>
      <c r="W19" s="165"/>
      <c r="X19" s="165"/>
      <c r="Y19" s="165"/>
      <c r="Z19" s="165"/>
      <c r="AA19" s="165"/>
      <c r="AB19" s="165"/>
      <c r="AC19" s="174"/>
    </row>
    <row r="20" spans="1:30" x14ac:dyDescent="0.2">
      <c r="A20" s="165"/>
      <c r="B20" s="172">
        <f>SUM(B18)</f>
        <v>2</v>
      </c>
      <c r="C20" s="173" t="s">
        <v>64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5"/>
      <c r="U20" s="154"/>
      <c r="V20" s="154"/>
      <c r="W20" s="154"/>
      <c r="X20" s="154"/>
      <c r="Y20" s="154"/>
      <c r="Z20" s="154"/>
      <c r="AA20" s="154"/>
      <c r="AB20" s="154"/>
      <c r="AC20" s="188">
        <f>SUM(AC18)</f>
        <v>0</v>
      </c>
    </row>
    <row r="21" spans="1:30" x14ac:dyDescent="0.2">
      <c r="A21" s="165"/>
      <c r="B21" s="165"/>
      <c r="C21" s="171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74"/>
      <c r="U21" s="165"/>
      <c r="V21" s="165"/>
      <c r="W21" s="165"/>
      <c r="X21" s="165"/>
      <c r="Y21" s="165"/>
      <c r="Z21" s="165"/>
      <c r="AA21" s="165"/>
      <c r="AB21" s="165"/>
      <c r="AC21" s="165"/>
    </row>
    <row r="22" spans="1:30" x14ac:dyDescent="0.2">
      <c r="A22" s="165"/>
      <c r="B22" s="165"/>
      <c r="C22" s="17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74"/>
      <c r="U22" s="165"/>
      <c r="V22" s="165"/>
      <c r="W22" s="165"/>
      <c r="X22" s="165"/>
      <c r="Y22" s="165"/>
      <c r="Z22" s="165"/>
      <c r="AA22" s="165"/>
      <c r="AB22" s="165"/>
      <c r="AC22" s="165"/>
    </row>
    <row r="23" spans="1:30" s="139" customFormat="1" x14ac:dyDescent="0.2">
      <c r="A23" s="144"/>
      <c r="B23" s="175" t="s">
        <v>62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07"/>
      <c r="AC23" s="166" t="s">
        <v>11</v>
      </c>
      <c r="AD23" s="141"/>
    </row>
    <row r="24" spans="1:30" s="139" customFormat="1" x14ac:dyDescent="0.2">
      <c r="A24" s="144"/>
      <c r="B24" s="175" t="s">
        <v>63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07"/>
      <c r="AC24" s="166" t="s">
        <v>11</v>
      </c>
      <c r="AD24" s="141"/>
    </row>
    <row r="25" spans="1:30" s="139" customFormat="1" x14ac:dyDescent="0.2">
      <c r="A25" s="144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7"/>
      <c r="U25" s="176"/>
      <c r="V25" s="176"/>
      <c r="W25" s="176"/>
      <c r="X25" s="176"/>
      <c r="Y25" s="176"/>
      <c r="Z25" s="176"/>
      <c r="AA25" s="176"/>
      <c r="AB25" s="184"/>
      <c r="AC25" s="184"/>
      <c r="AD25" s="141"/>
    </row>
    <row r="26" spans="1:30" x14ac:dyDescent="0.2">
      <c r="A26" s="165"/>
      <c r="B26" s="165"/>
      <c r="C26" s="171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74"/>
      <c r="U26" s="165"/>
      <c r="V26" s="165"/>
      <c r="W26" s="165"/>
      <c r="X26" s="165"/>
      <c r="Y26" s="165"/>
      <c r="Z26" s="165"/>
      <c r="AA26" s="165"/>
      <c r="AB26" s="165"/>
      <c r="AC26" s="165"/>
    </row>
    <row r="27" spans="1:30" s="139" customFormat="1" x14ac:dyDescent="0.2">
      <c r="A27" s="144"/>
      <c r="B27" s="178" t="s">
        <v>43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</row>
    <row r="28" spans="1:30" s="139" customFormat="1" ht="57" customHeight="1" x14ac:dyDescent="0.2">
      <c r="A28" s="144"/>
      <c r="B28" s="178" t="s">
        <v>42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</row>
    <row r="29" spans="1:30" s="139" customFormat="1" ht="21.75" customHeight="1" x14ac:dyDescent="0.2">
      <c r="A29" s="144"/>
      <c r="B29" s="178" t="s">
        <v>44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</row>
    <row r="30" spans="1:30" s="139" customFormat="1" x14ac:dyDescent="0.2">
      <c r="A30" s="144"/>
      <c r="B30" s="178" t="s">
        <v>10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</row>
    <row r="31" spans="1:30" x14ac:dyDescent="0.2">
      <c r="A31" s="165"/>
      <c r="B31" s="165"/>
      <c r="C31" s="171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74"/>
      <c r="U31" s="165"/>
      <c r="V31" s="165"/>
      <c r="W31" s="165"/>
      <c r="X31" s="165"/>
      <c r="Y31" s="165"/>
      <c r="Z31" s="165"/>
      <c r="AA31" s="165"/>
      <c r="AB31" s="165"/>
      <c r="AC31" s="165"/>
    </row>
    <row r="32" spans="1:30" s="139" customFormat="1" x14ac:dyDescent="0.2">
      <c r="A32" s="144"/>
      <c r="B32" s="180" t="s">
        <v>92</v>
      </c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2"/>
    </row>
    <row r="33" spans="1:29" s="139" customFormat="1" x14ac:dyDescent="0.2">
      <c r="A33" s="144"/>
      <c r="B33" s="178" t="s">
        <v>87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</row>
    <row r="34" spans="1:29" s="139" customFormat="1" x14ac:dyDescent="0.2">
      <c r="A34" s="144"/>
      <c r="B34" s="178" t="s">
        <v>88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</row>
    <row r="35" spans="1:29" s="139" customFormat="1" x14ac:dyDescent="0.2">
      <c r="A35" s="144"/>
      <c r="B35" s="183" t="s">
        <v>89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</row>
    <row r="36" spans="1:29" s="139" customFormat="1" x14ac:dyDescent="0.2">
      <c r="A36" s="144"/>
      <c r="B36" s="178" t="s">
        <v>91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</row>
    <row r="37" spans="1:29" s="139" customFormat="1" x14ac:dyDescent="0.2">
      <c r="A37" s="144"/>
      <c r="B37" s="178" t="s">
        <v>90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</row>
  </sheetData>
  <sheetProtection password="CFE4" sheet="1" formatCells="0" insertColumns="0" insertRows="0" insertHyperlinks="0" deleteColumns="0" deleteRows="0" sort="0" autoFilter="0" pivotTables="0"/>
  <mergeCells count="13">
    <mergeCell ref="B37:AC37"/>
    <mergeCell ref="B32:AC32"/>
    <mergeCell ref="B33:AC33"/>
    <mergeCell ref="B34:AC34"/>
    <mergeCell ref="B35:AC35"/>
    <mergeCell ref="B36:AC36"/>
    <mergeCell ref="B29:AC29"/>
    <mergeCell ref="B30:AC30"/>
    <mergeCell ref="B4:AC4"/>
    <mergeCell ref="B23:AA23"/>
    <mergeCell ref="B24:AA24"/>
    <mergeCell ref="B27:AC27"/>
    <mergeCell ref="B28:AC28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pos_1</vt:lpstr>
      <vt:lpstr>pos_2</vt:lpstr>
      <vt:lpstr>pos_3</vt:lpstr>
      <vt:lpstr>pos_4</vt:lpstr>
      <vt:lpstr>pos_5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Georgiev Boncho</dc:creator>
  <cp:lastModifiedBy>Stoynov Georgi</cp:lastModifiedBy>
  <cp:lastPrinted>2017-05-17T08:56:34Z</cp:lastPrinted>
  <dcterms:created xsi:type="dcterms:W3CDTF">2017-03-15T12:59:26Z</dcterms:created>
  <dcterms:modified xsi:type="dcterms:W3CDTF">2017-05-17T12:58:58Z</dcterms:modified>
</cp:coreProperties>
</file>